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16" yWindow="2616" windowWidth="19416" windowHeight="11016"/>
  </bookViews>
  <sheets>
    <sheet name="Лист1" sheetId="1" r:id="rId1"/>
  </sheets>
  <definedNames>
    <definedName name="_xlnm.Print_Area" localSheetId="0">Лист1!$B$1:$O$37</definedName>
  </definedNames>
  <calcPr calcId="114210"/>
</workbook>
</file>

<file path=xl/calcChain.xml><?xml version="1.0" encoding="utf-8"?>
<calcChain xmlns="http://schemas.openxmlformats.org/spreadsheetml/2006/main">
  <c r="K9" i="1"/>
  <c r="N9"/>
  <c r="K10"/>
  <c r="N10"/>
  <c r="K11"/>
  <c r="N11"/>
  <c r="K12"/>
  <c r="N12"/>
  <c r="K13"/>
  <c r="N13"/>
  <c r="K14"/>
  <c r="N14"/>
  <c r="K15"/>
  <c r="N15"/>
  <c r="K16"/>
  <c r="N16"/>
  <c r="K17"/>
  <c r="N17"/>
  <c r="K18"/>
  <c r="N18"/>
  <c r="K19"/>
  <c r="N19"/>
  <c r="K20"/>
  <c r="N20"/>
  <c r="L21"/>
  <c r="N22"/>
  <c r="N23"/>
  <c r="N28"/>
  <c r="F22"/>
  <c r="F23"/>
  <c r="F28"/>
  <c r="N31"/>
  <c r="N29"/>
  <c r="M5"/>
  <c r="O6"/>
  <c r="N30"/>
  <c r="N27"/>
  <c r="N26"/>
  <c r="N25"/>
  <c r="N24"/>
  <c r="M31"/>
  <c r="L31"/>
  <c r="M26"/>
  <c r="M24"/>
  <c r="M23"/>
  <c r="M22"/>
  <c r="L26"/>
  <c r="L24"/>
  <c r="L23"/>
  <c r="L22"/>
  <c r="K25"/>
  <c r="K26"/>
  <c r="K27"/>
  <c r="K28"/>
  <c r="K24"/>
  <c r="K22"/>
  <c r="J31"/>
  <c r="J29"/>
  <c r="J24"/>
  <c r="J25"/>
  <c r="J26"/>
  <c r="J27"/>
  <c r="J28"/>
  <c r="J23"/>
  <c r="J22"/>
  <c r="M9"/>
  <c r="L20"/>
  <c r="L19"/>
  <c r="L18"/>
  <c r="L17"/>
  <c r="L16"/>
  <c r="L15"/>
  <c r="L14"/>
  <c r="L13"/>
  <c r="L12"/>
  <c r="L11"/>
  <c r="L10"/>
  <c r="L9"/>
  <c r="J21"/>
  <c r="B21"/>
  <c r="J20"/>
  <c r="J19"/>
  <c r="J18"/>
  <c r="J17"/>
  <c r="J16"/>
  <c r="J15"/>
  <c r="J14"/>
  <c r="J13"/>
  <c r="J12"/>
  <c r="J11"/>
  <c r="J10"/>
  <c r="J9"/>
  <c r="N6"/>
  <c r="N8"/>
  <c r="M8"/>
  <c r="L8"/>
  <c r="K7"/>
  <c r="J7"/>
  <c r="L7"/>
  <c r="J6"/>
  <c r="L5"/>
  <c r="L4"/>
  <c r="J5"/>
  <c r="K4"/>
  <c r="K3"/>
  <c r="J4"/>
  <c r="J3"/>
  <c r="J2"/>
  <c r="N32"/>
  <c r="N33"/>
  <c r="F29"/>
  <c r="F31"/>
  <c r="F32"/>
  <c r="F36"/>
  <c r="F5"/>
  <c r="E5"/>
  <c r="G6"/>
  <c r="F37"/>
  <c r="F33"/>
  <c r="F30"/>
  <c r="F34"/>
  <c r="D21"/>
  <c r="B5"/>
  <c r="F6"/>
  <c r="M20"/>
  <c r="M19"/>
  <c r="M18"/>
  <c r="M17"/>
  <c r="M16"/>
  <c r="M15"/>
  <c r="M14"/>
  <c r="M13"/>
  <c r="M12"/>
  <c r="M11"/>
  <c r="M10"/>
  <c r="F26"/>
  <c r="F24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</calcChain>
</file>

<file path=xl/sharedStrings.xml><?xml version="1.0" encoding="utf-8"?>
<sst xmlns="http://schemas.openxmlformats.org/spreadsheetml/2006/main" count="60" uniqueCount="55">
  <si>
    <t>c видом на море</t>
  </si>
  <si>
    <t>Цена</t>
  </si>
  <si>
    <t>Расходы на покупку</t>
  </si>
  <si>
    <t>с ипотекой 60%</t>
  </si>
  <si>
    <t>взнос в банк</t>
  </si>
  <si>
    <t>квартира стоимостью, евро с налогами</t>
  </si>
  <si>
    <t>вложения с кредитом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</si>
  <si>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</si>
  <si>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</si>
  <si>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</si>
  <si>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</si>
  <si>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</si>
  <si>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</si>
  <si>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</si>
  <si>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</si>
  <si>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</si>
  <si>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</si>
  <si>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</si>
  <si>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</si>
  <si>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</si>
  <si>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</si>
  <si>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</si>
  <si>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</si>
  <si>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</si>
  <si>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</si>
  <si>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</si>
  <si>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</si>
  <si>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</si>
  <si>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</si>
  <si>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</si>
  <si>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рентабельность на затраты на покупку с учетом выплат налогов</t>
  </si>
  <si>
    <t>выплаты по кредиту в год</t>
  </si>
  <si>
    <t>20 лет</t>
  </si>
  <si>
    <t>КАПИТАЛИЗАЦИЯ: доходы тоже вкладываются в жильё и идет увеличение стоимости объекта</t>
  </si>
  <si>
    <t>рентабельность на затраты на покупку с годовыми выплатами кредита и налогов</t>
  </si>
  <si>
    <t>МИНИМУМ!!!</t>
  </si>
  <si>
    <t>Без кредита</t>
  </si>
  <si>
    <t>С кредитом 60%</t>
  </si>
  <si>
    <t>Ла Кала</t>
  </si>
  <si>
    <t>Апартаменты 2 сп</t>
  </si>
  <si>
    <t>Затраты на покупку 53%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</si>
  <si>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</si>
  <si>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</si>
  <si>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</si>
  <si>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</si>
  <si>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</si>
  <si>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</si>
  <si>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</si>
  <si>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 xml:space="preserve">Затраты на покупку 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</si>
  <si>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</si>
  <si>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</si>
  <si>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 xml:space="preserve">выплаты по кредиту в месяц </t>
  </si>
  <si>
    <t>без ипотеки</t>
  </si>
  <si>
    <t>страховка</t>
  </si>
  <si>
    <t>за сутки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</si>
</sst>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5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0" xfId="0" applyFont="1"/>
    <xf numFmtId="3" fontId="2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/>
    <xf numFmtId="0" fontId="1" fillId="0" borderId="1" xfId="0" applyFont="1" applyBorder="1"/>
    <xf numFmtId="0" fontId="9" fillId="0" borderId="1" xfId="0" applyFont="1" applyBorder="1"/>
    <xf numFmtId="3" fontId="10" fillId="0" borderId="1" xfId="0" applyNumberFormat="1" applyFont="1" applyBorder="1"/>
    <xf numFmtId="0" fontId="12" fillId="4" borderId="1" xfId="0" applyFont="1" applyFill="1" applyBorder="1"/>
    <xf numFmtId="3" fontId="12" fillId="0" borderId="4" xfId="0" applyNumberFormat="1" applyFont="1" applyBorder="1"/>
    <xf numFmtId="9" fontId="1" fillId="0" borderId="4" xfId="0" applyNumberFormat="1" applyFont="1" applyBorder="1"/>
    <xf numFmtId="0" fontId="4" fillId="0" borderId="5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4" fillId="0" borderId="1" xfId="0" applyFont="1" applyBorder="1"/>
    <xf numFmtId="0" fontId="3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" fontId="3" fillId="0" borderId="6" xfId="0" applyNumberFormat="1" applyFont="1" applyBorder="1"/>
    <xf numFmtId="4" fontId="6" fillId="0" borderId="7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6" fillId="4" borderId="1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3" xfId="0" applyFont="1" applyBorder="1"/>
    <xf numFmtId="0" fontId="12" fillId="0" borderId="11" xfId="0" applyFont="1" applyBorder="1"/>
    <xf numFmtId="0" fontId="12" fillId="0" borderId="8" xfId="0" applyFont="1" applyBorder="1"/>
    <xf numFmtId="0" fontId="13" fillId="0" borderId="1" xfId="0" applyFont="1" applyBorder="1" applyAlignment="1">
      <alignment horizontal="center" vertical="center"/>
    </xf>
    <xf numFmtId="0" fontId="0" fillId="0" borderId="13" xfId="0" applyBorder="1"/>
    <xf numFmtId="0" fontId="0" fillId="0" borderId="18" xfId="0" applyBorder="1"/>
    <xf numFmtId="0" fontId="12" fillId="0" borderId="19" xfId="0" applyFont="1" applyBorder="1"/>
    <xf numFmtId="3" fontId="3" fillId="0" borderId="9" xfId="0" applyNumberFormat="1" applyFont="1" applyBorder="1" applyAlignment="1">
      <alignment horizontal="right" vertical="center"/>
    </xf>
    <xf numFmtId="0" fontId="0" fillId="0" borderId="16" xfId="0" applyBorder="1" applyAlignment="1"/>
    <xf numFmtId="0" fontId="0" fillId="0" borderId="5" xfId="0" applyBorder="1" applyAlignment="1"/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/>
    <xf numFmtId="4" fontId="13" fillId="0" borderId="17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12" fillId="0" borderId="14" xfId="0" applyNumberFormat="1" applyFont="1" applyBorder="1" applyAlignment="1"/>
    <xf numFmtId="0" fontId="0" fillId="0" borderId="15" xfId="0" applyBorder="1" applyAlignment="1"/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20" xfId="0" applyBorder="1" applyAlignment="1"/>
    <xf numFmtId="0" fontId="5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view="pageBreakPreview" zoomScale="75" zoomScaleNormal="100" zoomScaleSheetLayoutView="75" workbookViewId="0">
      <selection activeCell="G2" sqref="G2:G5"/>
    </sheetView>
  </sheetViews>
  <sheetFormatPr defaultColWidth="11.19921875" defaultRowHeight="15.6"/>
  <cols>
    <col min="1" max="1" width="2.19921875" customWidth="1"/>
    <col min="2" max="2" width="24.69921875" customWidth="1"/>
    <col min="3" max="3" width="12.8984375" customWidth="1"/>
    <col min="4" max="4" width="17.19921875" customWidth="1"/>
    <col min="5" max="5" width="14.19921875" customWidth="1"/>
    <col min="6" max="6" width="13.19921875" customWidth="1"/>
    <col min="7" max="7" width="14.69921875" customWidth="1"/>
    <col min="8" max="8" width="10.3984375" customWidth="1"/>
    <col min="9" max="9" width="1.69921875" customWidth="1"/>
    <col min="10" max="10" width="19.8984375" customWidth="1"/>
    <col min="11" max="11" width="13.5" customWidth="1"/>
    <col min="12" max="12" width="16.8984375" customWidth="1"/>
    <col min="14" max="14" width="11.3984375" customWidth="1"/>
    <col min="15" max="15" width="9.69921875" customWidth="1"/>
  </cols>
  <sheetData>
    <row r="1" spans="2:15" ht="25.8">
      <c r="B1" s="12" t="s">
        <v>37</v>
      </c>
      <c r="J1" s="12" t="s">
        <v>36</v>
      </c>
    </row>
    <row r="2" spans="2:15" ht="15.6" customHeight="1">
      <c r="B2" s="21" t="s">
        <v>38</v>
      </c>
      <c r="C2" s="48"/>
      <c r="D2" s="50"/>
      <c r="E2" s="50"/>
      <c r="F2" s="51"/>
      <c r="G2" s="79" t="s">
        <v>40</v>
      </c>
      <c r="H2" s="18"/>
      <c r="J2" s="21" t="str">
        <f>B2</f>
        <v>Ла Кала</v>
      </c>
      <c r="K2" s="48"/>
      <c r="L2" s="50"/>
      <c r="M2" s="50"/>
      <c r="N2" s="55"/>
      <c r="O2" s="79" t="s">
        <v>48</v>
      </c>
    </row>
    <row r="3" spans="2:15" ht="15.6" customHeight="1">
      <c r="B3" s="23" t="s">
        <v>39</v>
      </c>
      <c r="C3" s="24">
        <v>180000</v>
      </c>
      <c r="D3" s="52"/>
      <c r="E3" s="49"/>
      <c r="F3" s="53"/>
      <c r="G3" s="79"/>
      <c r="H3" s="18"/>
      <c r="J3" s="23" t="str">
        <f>B3</f>
        <v>Апартаменты 2 сп</v>
      </c>
      <c r="K3" s="24">
        <f>C3</f>
        <v>180000</v>
      </c>
      <c r="L3" s="52"/>
      <c r="M3" s="49"/>
      <c r="N3" s="55"/>
      <c r="O3" s="79"/>
    </row>
    <row r="4" spans="2:15" ht="15.6" customHeight="1">
      <c r="B4" s="21" t="s">
        <v>0</v>
      </c>
      <c r="C4" s="22" t="s">
        <v>1</v>
      </c>
      <c r="D4" s="22" t="s">
        <v>2</v>
      </c>
      <c r="E4" s="25" t="s">
        <v>3</v>
      </c>
      <c r="F4" s="22" t="s">
        <v>4</v>
      </c>
      <c r="G4" s="79"/>
      <c r="H4" s="18"/>
      <c r="J4" s="21" t="str">
        <f>B4</f>
        <v>c видом на море</v>
      </c>
      <c r="K4" s="22" t="str">
        <f>C4</f>
        <v>Цена</v>
      </c>
      <c r="L4" s="22" t="str">
        <f>D4</f>
        <v>Расходы на покупку</v>
      </c>
      <c r="M4" s="47" t="s">
        <v>52</v>
      </c>
      <c r="N4" s="56"/>
      <c r="O4" s="79"/>
    </row>
    <row r="5" spans="2:15" ht="15.6" customHeight="1" thickBot="1">
      <c r="B5" s="66">
        <f>C3</f>
        <v>180000</v>
      </c>
      <c r="C5" s="67"/>
      <c r="D5" s="27">
        <v>0.13</v>
      </c>
      <c r="E5" s="26">
        <f>B5*D5</f>
        <v>23400</v>
      </c>
      <c r="F5" s="26">
        <f>B5*40%</f>
        <v>72000</v>
      </c>
      <c r="G5" s="80"/>
      <c r="H5" s="18"/>
      <c r="J5" s="66">
        <f>K3</f>
        <v>180000</v>
      </c>
      <c r="K5" s="67"/>
      <c r="L5" s="27">
        <f>D5</f>
        <v>0.13</v>
      </c>
      <c r="M5" s="26">
        <f>J5*L5</f>
        <v>23400</v>
      </c>
      <c r="N5" s="57"/>
      <c r="O5" s="80"/>
    </row>
    <row r="6" spans="2:15" ht="29.4" thickBot="1">
      <c r="B6" s="85" t="s">
        <v>5</v>
      </c>
      <c r="C6" s="85"/>
      <c r="D6" s="85"/>
      <c r="E6" s="85"/>
      <c r="F6" s="19">
        <f>C3+E5</f>
        <v>203400</v>
      </c>
      <c r="G6" s="29">
        <f>F5+E5</f>
        <v>95400</v>
      </c>
      <c r="H6" s="28" t="s">
        <v>6</v>
      </c>
      <c r="J6" s="85" t="str">
        <f>B6</f>
        <v>квартира стоимостью, евро с налогами</v>
      </c>
      <c r="K6" s="85"/>
      <c r="L6" s="85"/>
      <c r="M6" s="85"/>
      <c r="N6" s="19">
        <f>K3+M5</f>
        <v>203400</v>
      </c>
      <c r="O6" s="29">
        <f>K3+M5</f>
        <v>203400</v>
      </c>
    </row>
    <row r="7" spans="2:15" ht="16.2" thickBot="1">
      <c r="B7" s="68" t="s">
        <v>8</v>
      </c>
      <c r="C7" s="68" t="s">
        <v>9</v>
      </c>
      <c r="D7" s="86" t="s">
        <v>7</v>
      </c>
      <c r="E7" s="86"/>
      <c r="F7" s="86"/>
      <c r="G7" s="1"/>
      <c r="H7" s="9"/>
      <c r="J7" s="68" t="str">
        <f>B7</f>
        <v>месяцы</v>
      </c>
      <c r="K7" s="68" t="str">
        <f>C7</f>
        <v>дни</v>
      </c>
      <c r="L7" s="86" t="str">
        <f t="shared" ref="L7:L20" si="0">D7</f>
        <v>стоимость аренды, евро</v>
      </c>
      <c r="M7" s="86"/>
      <c r="N7" s="86"/>
    </row>
    <row r="8" spans="2:15" ht="16.2" thickBot="1">
      <c r="B8" s="69"/>
      <c r="C8" s="69"/>
      <c r="D8" s="13" t="s">
        <v>54</v>
      </c>
      <c r="E8" s="13" t="s">
        <v>10</v>
      </c>
      <c r="F8" s="13" t="s">
        <v>11</v>
      </c>
      <c r="G8" s="1"/>
      <c r="H8" s="9"/>
      <c r="J8" s="69"/>
      <c r="K8" s="69"/>
      <c r="L8" s="13" t="str">
        <f t="shared" si="0"/>
        <v>за сутки</v>
      </c>
      <c r="M8" s="13" t="str">
        <f>E8</f>
        <v>за неделю</v>
      </c>
      <c r="N8" s="13" t="str">
        <f>F8</f>
        <v>за месяц</v>
      </c>
    </row>
    <row r="9" spans="2:15">
      <c r="B9" s="15" t="s">
        <v>12</v>
      </c>
      <c r="C9" s="16">
        <v>31</v>
      </c>
      <c r="D9" s="16">
        <v>80</v>
      </c>
      <c r="E9" s="16">
        <f t="shared" ref="E9:E20" si="1">D9*7</f>
        <v>560</v>
      </c>
      <c r="F9" s="17">
        <f>C9*D9</f>
        <v>2480</v>
      </c>
      <c r="G9" s="4"/>
      <c r="H9" s="9"/>
      <c r="J9" s="15" t="str">
        <f t="shared" ref="J9:J20" si="2">B9</f>
        <v>январь</v>
      </c>
      <c r="K9" s="16">
        <f t="shared" ref="K9:K20" si="3">C9</f>
        <v>31</v>
      </c>
      <c r="L9" s="16">
        <f t="shared" si="0"/>
        <v>80</v>
      </c>
      <c r="M9" s="16">
        <f>L9*7</f>
        <v>560</v>
      </c>
      <c r="N9" s="17">
        <f>K9*L9</f>
        <v>2480</v>
      </c>
    </row>
    <row r="10" spans="2:15">
      <c r="B10" s="2" t="s">
        <v>13</v>
      </c>
      <c r="C10" s="3">
        <v>28</v>
      </c>
      <c r="D10" s="3">
        <v>80</v>
      </c>
      <c r="E10" s="3">
        <f t="shared" si="1"/>
        <v>560</v>
      </c>
      <c r="F10" s="14">
        <f t="shared" ref="F10:F20" si="4">C10*D10</f>
        <v>2240</v>
      </c>
      <c r="G10" s="4"/>
      <c r="H10" s="9"/>
      <c r="J10" s="2" t="str">
        <f t="shared" si="2"/>
        <v>февраль</v>
      </c>
      <c r="K10" s="3">
        <f t="shared" si="3"/>
        <v>28</v>
      </c>
      <c r="L10" s="3">
        <f t="shared" si="0"/>
        <v>80</v>
      </c>
      <c r="M10" s="3">
        <f t="shared" ref="M10:M20" si="5">L10*7</f>
        <v>560</v>
      </c>
      <c r="N10" s="14">
        <f t="shared" ref="N10:N20" si="6">K10*L10</f>
        <v>2240</v>
      </c>
    </row>
    <row r="11" spans="2:15">
      <c r="B11" s="2" t="s">
        <v>14</v>
      </c>
      <c r="C11" s="3">
        <v>31</v>
      </c>
      <c r="D11" s="3">
        <v>90</v>
      </c>
      <c r="E11" s="3">
        <f t="shared" si="1"/>
        <v>630</v>
      </c>
      <c r="F11" s="14">
        <f t="shared" si="4"/>
        <v>2790</v>
      </c>
      <c r="G11" s="4"/>
      <c r="H11" s="9"/>
      <c r="J11" s="2" t="str">
        <f t="shared" si="2"/>
        <v>март</v>
      </c>
      <c r="K11" s="3">
        <f t="shared" si="3"/>
        <v>31</v>
      </c>
      <c r="L11" s="3">
        <f t="shared" si="0"/>
        <v>90</v>
      </c>
      <c r="M11" s="3">
        <f t="shared" si="5"/>
        <v>630</v>
      </c>
      <c r="N11" s="14">
        <f t="shared" si="6"/>
        <v>2790</v>
      </c>
    </row>
    <row r="12" spans="2:15">
      <c r="B12" s="5" t="s">
        <v>15</v>
      </c>
      <c r="C12" s="6">
        <v>30</v>
      </c>
      <c r="D12" s="6">
        <v>90</v>
      </c>
      <c r="E12" s="3">
        <f t="shared" si="1"/>
        <v>630</v>
      </c>
      <c r="F12" s="14">
        <f t="shared" si="4"/>
        <v>2700</v>
      </c>
      <c r="G12" s="4"/>
      <c r="H12" s="9"/>
      <c r="J12" s="5" t="str">
        <f t="shared" si="2"/>
        <v>апрель</v>
      </c>
      <c r="K12" s="6">
        <f t="shared" si="3"/>
        <v>30</v>
      </c>
      <c r="L12" s="6">
        <f t="shared" si="0"/>
        <v>90</v>
      </c>
      <c r="M12" s="3">
        <f t="shared" si="5"/>
        <v>630</v>
      </c>
      <c r="N12" s="14">
        <f t="shared" si="6"/>
        <v>2700</v>
      </c>
    </row>
    <row r="13" spans="2:15">
      <c r="B13" s="5" t="s">
        <v>16</v>
      </c>
      <c r="C13" s="6">
        <v>31</v>
      </c>
      <c r="D13" s="6">
        <v>100</v>
      </c>
      <c r="E13" s="3">
        <f t="shared" si="1"/>
        <v>700</v>
      </c>
      <c r="F13" s="14">
        <f t="shared" si="4"/>
        <v>3100</v>
      </c>
      <c r="G13" s="4"/>
      <c r="H13" s="9"/>
      <c r="J13" s="5" t="str">
        <f t="shared" si="2"/>
        <v>май</v>
      </c>
      <c r="K13" s="6">
        <f t="shared" si="3"/>
        <v>31</v>
      </c>
      <c r="L13" s="6">
        <f t="shared" si="0"/>
        <v>100</v>
      </c>
      <c r="M13" s="3">
        <f t="shared" si="5"/>
        <v>700</v>
      </c>
      <c r="N13" s="14">
        <f t="shared" si="6"/>
        <v>3100</v>
      </c>
    </row>
    <row r="14" spans="2:15">
      <c r="B14" s="7" t="s">
        <v>17</v>
      </c>
      <c r="C14" s="8">
        <v>30</v>
      </c>
      <c r="D14" s="8">
        <v>110</v>
      </c>
      <c r="E14" s="3">
        <f t="shared" si="1"/>
        <v>770</v>
      </c>
      <c r="F14" s="14">
        <f t="shared" si="4"/>
        <v>3300</v>
      </c>
      <c r="G14" s="4"/>
      <c r="H14" s="9"/>
      <c r="J14" s="7" t="str">
        <f t="shared" si="2"/>
        <v>июнь</v>
      </c>
      <c r="K14" s="8">
        <f t="shared" si="3"/>
        <v>30</v>
      </c>
      <c r="L14" s="8">
        <f t="shared" si="0"/>
        <v>110</v>
      </c>
      <c r="M14" s="3">
        <f t="shared" si="5"/>
        <v>770</v>
      </c>
      <c r="N14" s="14">
        <f t="shared" si="6"/>
        <v>3300</v>
      </c>
    </row>
    <row r="15" spans="2:15">
      <c r="B15" s="7" t="s">
        <v>18</v>
      </c>
      <c r="C15" s="8">
        <v>31</v>
      </c>
      <c r="D15" s="8">
        <v>110</v>
      </c>
      <c r="E15" s="3">
        <f t="shared" si="1"/>
        <v>770</v>
      </c>
      <c r="F15" s="14">
        <f t="shared" si="4"/>
        <v>3410</v>
      </c>
      <c r="G15" s="4"/>
      <c r="H15" s="9"/>
      <c r="J15" s="7" t="str">
        <f t="shared" si="2"/>
        <v>июль</v>
      </c>
      <c r="K15" s="8">
        <f t="shared" si="3"/>
        <v>31</v>
      </c>
      <c r="L15" s="8">
        <f t="shared" si="0"/>
        <v>110</v>
      </c>
      <c r="M15" s="3">
        <f t="shared" si="5"/>
        <v>770</v>
      </c>
      <c r="N15" s="14">
        <f t="shared" si="6"/>
        <v>3410</v>
      </c>
    </row>
    <row r="16" spans="2:15">
      <c r="B16" s="7" t="s">
        <v>19</v>
      </c>
      <c r="C16" s="8">
        <v>31</v>
      </c>
      <c r="D16" s="8">
        <v>120</v>
      </c>
      <c r="E16" s="3">
        <f t="shared" si="1"/>
        <v>840</v>
      </c>
      <c r="F16" s="14">
        <f t="shared" si="4"/>
        <v>3720</v>
      </c>
      <c r="G16" s="4"/>
      <c r="H16" s="9"/>
      <c r="J16" s="7" t="str">
        <f t="shared" si="2"/>
        <v>август</v>
      </c>
      <c r="K16" s="8">
        <f t="shared" si="3"/>
        <v>31</v>
      </c>
      <c r="L16" s="8">
        <f t="shared" si="0"/>
        <v>120</v>
      </c>
      <c r="M16" s="3">
        <f t="shared" si="5"/>
        <v>840</v>
      </c>
      <c r="N16" s="14">
        <f t="shared" si="6"/>
        <v>3720</v>
      </c>
    </row>
    <row r="17" spans="2:14">
      <c r="B17" s="5" t="s">
        <v>20</v>
      </c>
      <c r="C17" s="6">
        <v>30</v>
      </c>
      <c r="D17" s="6">
        <v>100</v>
      </c>
      <c r="E17" s="3">
        <f t="shared" si="1"/>
        <v>700</v>
      </c>
      <c r="F17" s="14">
        <f t="shared" si="4"/>
        <v>3000</v>
      </c>
      <c r="G17" s="4"/>
      <c r="H17" s="9"/>
      <c r="J17" s="5" t="str">
        <f t="shared" si="2"/>
        <v>сентябрь</v>
      </c>
      <c r="K17" s="6">
        <f t="shared" si="3"/>
        <v>30</v>
      </c>
      <c r="L17" s="6">
        <f t="shared" si="0"/>
        <v>100</v>
      </c>
      <c r="M17" s="3">
        <f t="shared" si="5"/>
        <v>700</v>
      </c>
      <c r="N17" s="14">
        <f t="shared" si="6"/>
        <v>3000</v>
      </c>
    </row>
    <row r="18" spans="2:14">
      <c r="B18" s="5" t="s">
        <v>21</v>
      </c>
      <c r="C18" s="6">
        <v>31</v>
      </c>
      <c r="D18" s="6">
        <v>90</v>
      </c>
      <c r="E18" s="3">
        <f t="shared" si="1"/>
        <v>630</v>
      </c>
      <c r="F18" s="14">
        <f t="shared" si="4"/>
        <v>2790</v>
      </c>
      <c r="G18" s="4"/>
      <c r="H18" s="9"/>
      <c r="J18" s="5" t="str">
        <f t="shared" si="2"/>
        <v>октябрь</v>
      </c>
      <c r="K18" s="6">
        <f t="shared" si="3"/>
        <v>31</v>
      </c>
      <c r="L18" s="6">
        <f t="shared" si="0"/>
        <v>90</v>
      </c>
      <c r="M18" s="3">
        <f t="shared" si="5"/>
        <v>630</v>
      </c>
      <c r="N18" s="14">
        <f t="shared" si="6"/>
        <v>2790</v>
      </c>
    </row>
    <row r="19" spans="2:14">
      <c r="B19" s="2" t="s">
        <v>22</v>
      </c>
      <c r="C19" s="3">
        <v>30</v>
      </c>
      <c r="D19" s="3">
        <v>90</v>
      </c>
      <c r="E19" s="3">
        <f t="shared" si="1"/>
        <v>630</v>
      </c>
      <c r="F19" s="14">
        <f t="shared" si="4"/>
        <v>2700</v>
      </c>
      <c r="G19" s="4"/>
      <c r="H19" s="9"/>
      <c r="J19" s="2" t="str">
        <f t="shared" si="2"/>
        <v>ноябрь</v>
      </c>
      <c r="K19" s="3">
        <f t="shared" si="3"/>
        <v>30</v>
      </c>
      <c r="L19" s="3">
        <f t="shared" si="0"/>
        <v>90</v>
      </c>
      <c r="M19" s="3">
        <f t="shared" si="5"/>
        <v>630</v>
      </c>
      <c r="N19" s="14">
        <f t="shared" si="6"/>
        <v>2700</v>
      </c>
    </row>
    <row r="20" spans="2:14">
      <c r="B20" s="2" t="s">
        <v>23</v>
      </c>
      <c r="C20" s="3">
        <v>31</v>
      </c>
      <c r="D20" s="3">
        <v>80</v>
      </c>
      <c r="E20" s="3">
        <f t="shared" si="1"/>
        <v>560</v>
      </c>
      <c r="F20" s="14">
        <f t="shared" si="4"/>
        <v>2480</v>
      </c>
      <c r="G20" s="4"/>
      <c r="H20" s="9"/>
      <c r="J20" s="2" t="str">
        <f t="shared" si="2"/>
        <v>декабрь</v>
      </c>
      <c r="K20" s="3">
        <f t="shared" si="3"/>
        <v>31</v>
      </c>
      <c r="L20" s="3">
        <f t="shared" si="0"/>
        <v>80</v>
      </c>
      <c r="M20" s="3">
        <f t="shared" si="5"/>
        <v>560</v>
      </c>
      <c r="N20" s="14">
        <f t="shared" si="6"/>
        <v>2480</v>
      </c>
    </row>
    <row r="21" spans="2:14">
      <c r="B21" s="70">
        <f>SUM(C9:C20)</f>
        <v>365</v>
      </c>
      <c r="C21" s="60"/>
      <c r="D21" s="58">
        <f>SUM(F9:F20)</f>
        <v>34710</v>
      </c>
      <c r="E21" s="59"/>
      <c r="F21" s="60"/>
      <c r="G21" s="10"/>
      <c r="H21" s="9"/>
      <c r="J21" s="70">
        <f>SUM(K9:K20)</f>
        <v>365</v>
      </c>
      <c r="K21" s="60"/>
      <c r="L21" s="58">
        <f>SUM(N9:N20)</f>
        <v>34710</v>
      </c>
      <c r="M21" s="59"/>
      <c r="N21" s="60"/>
    </row>
    <row r="22" spans="2:14">
      <c r="B22" s="36" t="s">
        <v>41</v>
      </c>
      <c r="C22" s="2" t="s">
        <v>24</v>
      </c>
      <c r="D22" s="37">
        <v>0.8</v>
      </c>
      <c r="E22" s="38">
        <v>0.8</v>
      </c>
      <c r="F22" s="30">
        <f>D21*E22</f>
        <v>27768</v>
      </c>
      <c r="G22" s="10"/>
      <c r="H22" s="9"/>
      <c r="J22" s="36" t="str">
        <f>B22</f>
        <v>ДОХОД1</v>
      </c>
      <c r="K22" s="2" t="str">
        <f>C22</f>
        <v>заполняемость</v>
      </c>
      <c r="L22" s="37">
        <f>D22</f>
        <v>0.8</v>
      </c>
      <c r="M22" s="38">
        <f>E22</f>
        <v>0.8</v>
      </c>
      <c r="N22" s="30">
        <f>L21*M22</f>
        <v>27768</v>
      </c>
    </row>
    <row r="23" spans="2:14">
      <c r="B23" s="61" t="s">
        <v>25</v>
      </c>
      <c r="C23" s="62"/>
      <c r="D23" s="37">
        <v>0.2</v>
      </c>
      <c r="E23" s="38">
        <v>0.2</v>
      </c>
      <c r="F23" s="31">
        <f>F22*E23</f>
        <v>5553.6</v>
      </c>
      <c r="G23" s="4"/>
      <c r="H23" s="9"/>
      <c r="J23" s="61" t="str">
        <f t="shared" ref="J23:J29" si="7">B23</f>
        <v>управление, реклама</v>
      </c>
      <c r="K23" s="62"/>
      <c r="L23" s="37">
        <f>D23</f>
        <v>0.2</v>
      </c>
      <c r="M23" s="38">
        <f>E23</f>
        <v>0.2</v>
      </c>
      <c r="N23" s="31">
        <f>N22*M23</f>
        <v>5553.6</v>
      </c>
    </row>
    <row r="24" spans="2:14">
      <c r="B24" s="2" t="s">
        <v>26</v>
      </c>
      <c r="C24" s="35" t="s">
        <v>27</v>
      </c>
      <c r="D24" s="39">
        <v>120</v>
      </c>
      <c r="E24" s="39">
        <v>12</v>
      </c>
      <c r="F24" s="32">
        <f>D24*E24</f>
        <v>1440</v>
      </c>
      <c r="G24" s="4"/>
      <c r="H24" s="9"/>
      <c r="J24" s="2" t="str">
        <f t="shared" si="7"/>
        <v>эл/вода</v>
      </c>
      <c r="K24" s="35" t="str">
        <f>C24</f>
        <v>в месяц</v>
      </c>
      <c r="L24" s="39">
        <f>D24</f>
        <v>120</v>
      </c>
      <c r="M24" s="39">
        <f>E24</f>
        <v>12</v>
      </c>
      <c r="N24" s="32">
        <f>L24*M24</f>
        <v>1440</v>
      </c>
    </row>
    <row r="25" spans="2:14">
      <c r="B25" s="2" t="s">
        <v>28</v>
      </c>
      <c r="C25" s="63" t="s">
        <v>47</v>
      </c>
      <c r="D25" s="59"/>
      <c r="E25" s="60"/>
      <c r="F25" s="33">
        <v>700</v>
      </c>
      <c r="G25" s="4"/>
      <c r="H25" s="9"/>
      <c r="J25" s="2" t="str">
        <f t="shared" si="7"/>
        <v>налог</v>
      </c>
      <c r="K25" s="63" t="str">
        <f>C25</f>
        <v>в год</v>
      </c>
      <c r="L25" s="59"/>
      <c r="M25" s="60"/>
      <c r="N25" s="32">
        <f>F25</f>
        <v>700</v>
      </c>
    </row>
    <row r="26" spans="2:14">
      <c r="B26" s="2" t="s">
        <v>29</v>
      </c>
      <c r="C26" s="35" t="s">
        <v>27</v>
      </c>
      <c r="D26" s="39">
        <v>90</v>
      </c>
      <c r="E26" s="39">
        <v>12</v>
      </c>
      <c r="F26" s="32">
        <f>D26*E26</f>
        <v>1080</v>
      </c>
      <c r="G26" s="4"/>
      <c r="H26" s="9"/>
      <c r="J26" s="2" t="str">
        <f t="shared" si="7"/>
        <v>комунидад</v>
      </c>
      <c r="K26" s="35" t="str">
        <f>C26</f>
        <v>в месяц</v>
      </c>
      <c r="L26" s="39">
        <f>D26</f>
        <v>90</v>
      </c>
      <c r="M26" s="39">
        <f>E26</f>
        <v>12</v>
      </c>
      <c r="N26" s="32">
        <f>L26*M26</f>
        <v>1080</v>
      </c>
    </row>
    <row r="27" spans="2:14">
      <c r="B27" s="2" t="s">
        <v>53</v>
      </c>
      <c r="C27" s="63" t="s">
        <v>47</v>
      </c>
      <c r="D27" s="59"/>
      <c r="E27" s="60"/>
      <c r="F27" s="32">
        <v>250</v>
      </c>
      <c r="G27" s="4"/>
      <c r="H27" s="9"/>
      <c r="J27" s="2" t="str">
        <f t="shared" si="7"/>
        <v>страховка</v>
      </c>
      <c r="K27" s="63" t="str">
        <f>C27</f>
        <v>в год</v>
      </c>
      <c r="L27" s="59"/>
      <c r="M27" s="60"/>
      <c r="N27" s="32">
        <f>F27</f>
        <v>250</v>
      </c>
    </row>
    <row r="28" spans="2:14">
      <c r="B28" s="35" t="s">
        <v>42</v>
      </c>
      <c r="C28" s="63" t="s">
        <v>47</v>
      </c>
      <c r="D28" s="59"/>
      <c r="E28" s="60"/>
      <c r="F28" s="34">
        <f>SUM(F23:F27)</f>
        <v>9023.6</v>
      </c>
      <c r="G28" s="10"/>
      <c r="H28" s="9"/>
      <c r="J28" s="2" t="str">
        <f t="shared" si="7"/>
        <v>Итого расходы</v>
      </c>
      <c r="K28" s="63" t="str">
        <f>C28</f>
        <v>в год</v>
      </c>
      <c r="L28" s="59"/>
      <c r="M28" s="60"/>
      <c r="N28" s="34">
        <f>SUM(N23:N27)</f>
        <v>9023.6</v>
      </c>
    </row>
    <row r="29" spans="2:14" ht="16.2" thickBot="1">
      <c r="B29" s="71" t="s">
        <v>43</v>
      </c>
      <c r="C29" s="59"/>
      <c r="D29" s="59"/>
      <c r="E29" s="60"/>
      <c r="F29" s="45">
        <f>F22-F28</f>
        <v>18744.400000000001</v>
      </c>
      <c r="G29" s="10"/>
      <c r="H29" s="9"/>
      <c r="J29" s="71" t="str">
        <f t="shared" si="7"/>
        <v>ДОХОД2</v>
      </c>
      <c r="K29" s="59"/>
      <c r="L29" s="59"/>
      <c r="M29" s="60"/>
      <c r="N29" s="45">
        <f>N22-N28</f>
        <v>18744.400000000001</v>
      </c>
    </row>
    <row r="30" spans="2:14" ht="28.2" customHeight="1" thickTop="1" thickBot="1">
      <c r="B30" s="83" t="s">
        <v>44</v>
      </c>
      <c r="C30" s="83"/>
      <c r="D30" s="83"/>
      <c r="E30" s="84"/>
      <c r="F30" s="43">
        <f>F29*100/G6</f>
        <v>19.648218029350108</v>
      </c>
      <c r="G30" s="10"/>
      <c r="H30" s="9"/>
      <c r="J30" s="83" t="s">
        <v>50</v>
      </c>
      <c r="K30" s="83"/>
      <c r="L30" s="83"/>
      <c r="M30" s="84"/>
      <c r="N30" s="43">
        <f>N29*100/O6</f>
        <v>9.2155358898721751</v>
      </c>
    </row>
    <row r="31" spans="2:14" ht="16.2" thickTop="1">
      <c r="B31" s="61" t="s">
        <v>28</v>
      </c>
      <c r="C31" s="60"/>
      <c r="D31" s="37">
        <v>0.24</v>
      </c>
      <c r="E31" s="38">
        <v>0.24</v>
      </c>
      <c r="F31" s="46">
        <f>F22*E31</f>
        <v>6664.32</v>
      </c>
      <c r="G31" s="4"/>
      <c r="H31" s="9"/>
      <c r="J31" s="61" t="str">
        <f>B31</f>
        <v>налог</v>
      </c>
      <c r="K31" s="60"/>
      <c r="L31" s="37">
        <f>D31</f>
        <v>0.24</v>
      </c>
      <c r="M31" s="38">
        <f>E31</f>
        <v>0.24</v>
      </c>
      <c r="N31" s="46">
        <f>N22*M31</f>
        <v>6664.32</v>
      </c>
    </row>
    <row r="32" spans="2:14" ht="16.2" thickBot="1">
      <c r="B32" s="71" t="s">
        <v>45</v>
      </c>
      <c r="C32" s="59"/>
      <c r="D32" s="59"/>
      <c r="E32" s="60"/>
      <c r="F32" s="44">
        <f>F29-F31</f>
        <v>12080.080000000002</v>
      </c>
      <c r="G32" s="10"/>
      <c r="H32" s="9"/>
      <c r="J32" s="71" t="s">
        <v>49</v>
      </c>
      <c r="K32" s="59"/>
      <c r="L32" s="59"/>
      <c r="M32" s="60"/>
      <c r="N32" s="44">
        <f>N29-N31</f>
        <v>12080.080000000002</v>
      </c>
    </row>
    <row r="33" spans="2:14" ht="16.8" thickTop="1" thickBot="1">
      <c r="B33" s="72" t="s">
        <v>30</v>
      </c>
      <c r="C33" s="59"/>
      <c r="D33" s="59"/>
      <c r="E33" s="73"/>
      <c r="F33" s="43">
        <f>F32*100/G6</f>
        <v>12.662557651991616</v>
      </c>
      <c r="G33" s="9"/>
      <c r="H33" s="9"/>
      <c r="J33" s="72" t="s">
        <v>30</v>
      </c>
      <c r="K33" s="59"/>
      <c r="L33" s="59"/>
      <c r="M33" s="73"/>
      <c r="N33" s="43">
        <f>N32*100/O6</f>
        <v>5.9390757128810234</v>
      </c>
    </row>
    <row r="34" spans="2:14" ht="77.25" customHeight="1" thickTop="1">
      <c r="B34" s="72" t="s">
        <v>31</v>
      </c>
      <c r="C34" s="74"/>
      <c r="D34" s="75" t="s">
        <v>32</v>
      </c>
      <c r="E34" s="77">
        <v>3.2000000000000001E-2</v>
      </c>
      <c r="F34" s="64">
        <f>C35*12</f>
        <v>7318.08</v>
      </c>
      <c r="G34" s="81" t="s">
        <v>33</v>
      </c>
      <c r="H34" s="9"/>
      <c r="J34" s="9"/>
      <c r="K34" s="9"/>
      <c r="L34" s="9"/>
      <c r="M34" s="9"/>
      <c r="N34" s="9"/>
    </row>
    <row r="35" spans="2:14" s="20" customFormat="1">
      <c r="B35" s="40" t="s">
        <v>51</v>
      </c>
      <c r="C35" s="54">
        <v>609.84</v>
      </c>
      <c r="D35" s="76"/>
      <c r="E35" s="78"/>
      <c r="F35" s="65"/>
      <c r="G35" s="82"/>
      <c r="H35" s="11"/>
      <c r="J35" s="11"/>
      <c r="K35" s="11"/>
      <c r="L35" s="11"/>
      <c r="M35" s="11"/>
      <c r="N35" s="11"/>
    </row>
    <row r="36" spans="2:14" ht="16.2" thickBot="1">
      <c r="B36" s="87" t="s">
        <v>46</v>
      </c>
      <c r="C36" s="87"/>
      <c r="D36" s="87"/>
      <c r="E36" s="87"/>
      <c r="F36" s="42">
        <f>F32-F34</f>
        <v>4762.0000000000018</v>
      </c>
      <c r="G36" s="11"/>
      <c r="H36" s="9"/>
      <c r="J36" s="9"/>
      <c r="K36" s="9"/>
      <c r="L36" s="9"/>
      <c r="M36" s="9"/>
      <c r="N36" s="9"/>
    </row>
    <row r="37" spans="2:14" ht="16.8" thickTop="1" thickBot="1">
      <c r="B37" s="83" t="s">
        <v>34</v>
      </c>
      <c r="C37" s="83"/>
      <c r="D37" s="83"/>
      <c r="E37" s="84"/>
      <c r="F37" s="43">
        <f>F36*100/G6</f>
        <v>4.9916142557652012</v>
      </c>
      <c r="G37" s="41" t="s">
        <v>35</v>
      </c>
      <c r="H37" s="9"/>
      <c r="J37" s="9"/>
      <c r="K37" s="9"/>
      <c r="L37" s="9"/>
      <c r="M37" s="9"/>
      <c r="N37" s="9"/>
    </row>
    <row r="38" spans="2:14" ht="16.2" thickTop="1"/>
  </sheetData>
  <mergeCells count="41">
    <mergeCell ref="B36:E36"/>
    <mergeCell ref="C27:E27"/>
    <mergeCell ref="C28:E28"/>
    <mergeCell ref="B21:C21"/>
    <mergeCell ref="D21:F21"/>
    <mergeCell ref="B23:C23"/>
    <mergeCell ref="C25:E25"/>
    <mergeCell ref="B37:E37"/>
    <mergeCell ref="J6:M6"/>
    <mergeCell ref="L7:N7"/>
    <mergeCell ref="J30:M30"/>
    <mergeCell ref="B6:E6"/>
    <mergeCell ref="D7:F7"/>
    <mergeCell ref="B34:C34"/>
    <mergeCell ref="D34:D35"/>
    <mergeCell ref="E34:E35"/>
    <mergeCell ref="B33:E33"/>
    <mergeCell ref="G2:G5"/>
    <mergeCell ref="O2:O5"/>
    <mergeCell ref="G34:G35"/>
    <mergeCell ref="B5:C5"/>
    <mergeCell ref="B7:B8"/>
    <mergeCell ref="C7:C8"/>
    <mergeCell ref="J29:M29"/>
    <mergeCell ref="J31:K31"/>
    <mergeCell ref="J32:M32"/>
    <mergeCell ref="J33:M33"/>
    <mergeCell ref="B29:E29"/>
    <mergeCell ref="B31:C31"/>
    <mergeCell ref="B32:E32"/>
    <mergeCell ref="B30:E30"/>
    <mergeCell ref="L21:N21"/>
    <mergeCell ref="J23:K23"/>
    <mergeCell ref="K27:M27"/>
    <mergeCell ref="K25:M25"/>
    <mergeCell ref="F34:F35"/>
    <mergeCell ref="J5:K5"/>
    <mergeCell ref="J7:J8"/>
    <mergeCell ref="K7:K8"/>
    <mergeCell ref="J21:K21"/>
    <mergeCell ref="K28:M28"/>
  </mergeCells>
  <phoneticPr fontId="8" type="noConversion"/>
  <pageMargins left="0.51181102362204722" right="0.51181102362204722" top="0.55118110236220474" bottom="0.35433070866141736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mvideo</cp:lastModifiedBy>
  <cp:lastPrinted>2020-02-13T13:58:57Z</cp:lastPrinted>
  <dcterms:created xsi:type="dcterms:W3CDTF">2019-04-27T18:29:18Z</dcterms:created>
  <dcterms:modified xsi:type="dcterms:W3CDTF">2020-02-13T14:00:16Z</dcterms:modified>
</cp:coreProperties>
</file>