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2880" yWindow="1416" windowWidth="19416" windowHeight="11016" tabRatio="500"/>
  </bookViews>
  <sheets>
    <sheet name="Лист1" sheetId="1" r:id="rId1"/>
  </sheets>
  <definedNames>
    <definedName name="_xlnm.Print_Area" localSheetId="0">Лист1!$B$1:$P$73</definedName>
  </definedNames>
  <calcPr calcId="114210"/>
</workbook>
</file>

<file path=xl/calcChain.xml><?xml version="1.0" encoding="utf-8"?>
<calcChain xmlns="http://schemas.openxmlformats.org/spreadsheetml/2006/main">
  <c r="L25" i="1"/>
  <c r="L57"/>
  <c r="B4"/>
  <c r="B20"/>
  <c r="C39"/>
  <c r="B41"/>
  <c r="F41"/>
  <c r="E41"/>
  <c r="G42"/>
  <c r="H42"/>
  <c r="K39"/>
  <c r="J41"/>
  <c r="L41"/>
  <c r="M41"/>
  <c r="O42"/>
  <c r="P42"/>
  <c r="L14"/>
  <c r="K14"/>
  <c r="N14"/>
  <c r="L15"/>
  <c r="K15"/>
  <c r="N15"/>
  <c r="L16"/>
  <c r="K16"/>
  <c r="N16"/>
  <c r="L13"/>
  <c r="K13"/>
  <c r="N13"/>
  <c r="L17"/>
  <c r="K17"/>
  <c r="N17"/>
  <c r="L12"/>
  <c r="K12"/>
  <c r="N12"/>
  <c r="L18"/>
  <c r="K18"/>
  <c r="N18"/>
  <c r="L19"/>
  <c r="K19"/>
  <c r="N19"/>
  <c r="L8"/>
  <c r="K8"/>
  <c r="N8"/>
  <c r="L9"/>
  <c r="K9"/>
  <c r="N9"/>
  <c r="L11"/>
  <c r="K11"/>
  <c r="N11"/>
  <c r="L10"/>
  <c r="K10"/>
  <c r="N10"/>
  <c r="L20"/>
  <c r="M21"/>
  <c r="N21"/>
  <c r="M22"/>
  <c r="N22"/>
  <c r="L23"/>
  <c r="M23"/>
  <c r="N23"/>
  <c r="N24"/>
  <c r="M25"/>
  <c r="N25"/>
  <c r="N26"/>
  <c r="N27"/>
  <c r="F14"/>
  <c r="F15"/>
  <c r="F16"/>
  <c r="F13"/>
  <c r="F17"/>
  <c r="F12"/>
  <c r="F18"/>
  <c r="F19"/>
  <c r="F8"/>
  <c r="F9"/>
  <c r="F11"/>
  <c r="F10"/>
  <c r="D20"/>
  <c r="F21"/>
  <c r="F22"/>
  <c r="F23"/>
  <c r="F25"/>
  <c r="F27"/>
  <c r="K45"/>
  <c r="L45"/>
  <c r="N45"/>
  <c r="K46"/>
  <c r="L46"/>
  <c r="N46"/>
  <c r="K47"/>
  <c r="L47"/>
  <c r="N47"/>
  <c r="K48"/>
  <c r="L48"/>
  <c r="N48"/>
  <c r="K49"/>
  <c r="L49"/>
  <c r="N49"/>
  <c r="K50"/>
  <c r="L50"/>
  <c r="N50"/>
  <c r="K51"/>
  <c r="L51"/>
  <c r="N51"/>
  <c r="K52"/>
  <c r="L52"/>
  <c r="N52"/>
  <c r="K53"/>
  <c r="L53"/>
  <c r="N53"/>
  <c r="K54"/>
  <c r="L54"/>
  <c r="N54"/>
  <c r="K55"/>
  <c r="L55"/>
  <c r="N55"/>
  <c r="K56"/>
  <c r="L56"/>
  <c r="N56"/>
  <c r="M58"/>
  <c r="N58"/>
  <c r="M59"/>
  <c r="N59"/>
  <c r="L60"/>
  <c r="M60"/>
  <c r="N60"/>
  <c r="N61"/>
  <c r="L62"/>
  <c r="M62"/>
  <c r="N62"/>
  <c r="N63"/>
  <c r="N64"/>
  <c r="N65"/>
  <c r="M67"/>
  <c r="N67"/>
  <c r="N68"/>
  <c r="N69"/>
  <c r="P69"/>
  <c r="N66"/>
  <c r="P66"/>
  <c r="J65"/>
  <c r="L67"/>
  <c r="J67"/>
  <c r="L59"/>
  <c r="L58"/>
  <c r="K64"/>
  <c r="K60"/>
  <c r="K58"/>
  <c r="J58"/>
  <c r="J57"/>
  <c r="M45"/>
  <c r="B57"/>
  <c r="J56"/>
  <c r="J55"/>
  <c r="J54"/>
  <c r="J53"/>
  <c r="J52"/>
  <c r="J51"/>
  <c r="J50"/>
  <c r="J49"/>
  <c r="J48"/>
  <c r="J47"/>
  <c r="J46"/>
  <c r="J45"/>
  <c r="N44"/>
  <c r="M44"/>
  <c r="L44"/>
  <c r="K43"/>
  <c r="J43"/>
  <c r="L43"/>
  <c r="J42"/>
  <c r="N42"/>
  <c r="L40"/>
  <c r="J40"/>
  <c r="J39"/>
  <c r="F45"/>
  <c r="F46"/>
  <c r="F47"/>
  <c r="F48"/>
  <c r="F49"/>
  <c r="F50"/>
  <c r="F51"/>
  <c r="F52"/>
  <c r="F53"/>
  <c r="F54"/>
  <c r="F55"/>
  <c r="F56"/>
  <c r="D57"/>
  <c r="F58"/>
  <c r="F59"/>
  <c r="F60"/>
  <c r="F62"/>
  <c r="F64"/>
  <c r="F65"/>
  <c r="F67"/>
  <c r="F68"/>
  <c r="F69"/>
  <c r="H69"/>
  <c r="F66"/>
  <c r="H66"/>
  <c r="F70"/>
  <c r="F72"/>
  <c r="F73"/>
  <c r="F28"/>
  <c r="F30"/>
  <c r="F31"/>
  <c r="F33"/>
  <c r="F35"/>
  <c r="F4"/>
  <c r="E4"/>
  <c r="G5"/>
  <c r="F36"/>
  <c r="F32"/>
  <c r="F29"/>
  <c r="N28"/>
  <c r="M30"/>
  <c r="N30"/>
  <c r="N31"/>
  <c r="J4"/>
  <c r="L4"/>
  <c r="M4"/>
  <c r="O5"/>
  <c r="N32"/>
  <c r="N29"/>
  <c r="L30"/>
  <c r="J30"/>
  <c r="J21"/>
  <c r="M8"/>
  <c r="J20"/>
  <c r="M7"/>
  <c r="L7"/>
  <c r="K6"/>
  <c r="J6"/>
  <c r="L6"/>
  <c r="J5"/>
  <c r="N5"/>
  <c r="L3"/>
  <c r="K2"/>
  <c r="K61"/>
  <c r="K62"/>
  <c r="K63"/>
  <c r="J61"/>
  <c r="J62"/>
  <c r="J63"/>
  <c r="J64"/>
  <c r="J60"/>
  <c r="J59"/>
  <c r="L22"/>
  <c r="L21"/>
  <c r="J28"/>
  <c r="K24"/>
  <c r="K25"/>
  <c r="K26"/>
  <c r="K27"/>
  <c r="K21"/>
  <c r="K23"/>
  <c r="J24"/>
  <c r="J25"/>
  <c r="J26"/>
  <c r="J27"/>
  <c r="J23"/>
  <c r="J22"/>
  <c r="J19"/>
  <c r="J18"/>
  <c r="J17"/>
  <c r="J16"/>
  <c r="J15"/>
  <c r="J14"/>
  <c r="J13"/>
  <c r="J12"/>
  <c r="J11"/>
  <c r="J10"/>
  <c r="J9"/>
  <c r="J8"/>
  <c r="N7"/>
  <c r="K3"/>
  <c r="J3"/>
  <c r="J2"/>
  <c r="F5"/>
  <c r="P68"/>
  <c r="P67"/>
  <c r="P65"/>
  <c r="M56"/>
  <c r="M55"/>
  <c r="M54"/>
  <c r="M53"/>
  <c r="M52"/>
  <c r="M51"/>
  <c r="M50"/>
  <c r="M49"/>
  <c r="M48"/>
  <c r="M47"/>
  <c r="M46"/>
  <c r="H68"/>
  <c r="H67"/>
  <c r="H65"/>
  <c r="F42"/>
  <c r="E56"/>
  <c r="E55"/>
  <c r="E54"/>
  <c r="E53"/>
  <c r="E52"/>
  <c r="E51"/>
  <c r="E50"/>
  <c r="E49"/>
  <c r="E48"/>
  <c r="E47"/>
  <c r="E46"/>
  <c r="E45"/>
  <c r="M17"/>
  <c r="M18"/>
  <c r="M19"/>
  <c r="M16"/>
  <c r="E19"/>
  <c r="E18"/>
  <c r="E17"/>
  <c r="E16"/>
  <c r="E15"/>
  <c r="E14"/>
  <c r="E13"/>
  <c r="E12"/>
  <c r="E11"/>
  <c r="E10"/>
  <c r="E9"/>
  <c r="E8"/>
  <c r="M15"/>
  <c r="M10"/>
  <c r="M13"/>
  <c r="M9"/>
  <c r="M14"/>
  <c r="M11"/>
  <c r="M12"/>
</calcChain>
</file>

<file path=xl/sharedStrings.xml><?xml version="1.0" encoding="utf-8"?>
<sst xmlns="http://schemas.openxmlformats.org/spreadsheetml/2006/main" count="116" uniqueCount="56">
  <si>
    <t>Затраты на покупку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</si>
  <si>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</si>
  <si>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</si>
  <si>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</si>
  <si>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</si>
  <si>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</si>
  <si>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</si>
  <si>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</si>
  <si>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</si>
  <si>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</si>
  <si>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</si>
  <si>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</si>
  <si>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</si>
  <si>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</si>
  <si>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</si>
  <si>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</si>
  <si>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</si>
  <si>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</si>
  <si>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</si>
  <si>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</si>
  <si>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</si>
  <si>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</si>
  <si>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</si>
  <si>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</si>
  <si>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</si>
  <si>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</si>
  <si>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</si>
  <si>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</si>
  <si>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</si>
  <si>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</si>
  <si>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</si>
  <si>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</si>
  <si>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</si>
  <si>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</si>
  <si>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</si>
  <si>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комунидад+интернет</t>
  </si>
  <si>
    <t>в год</t>
  </si>
  <si>
    <t>С кредитом 60%</t>
  </si>
  <si>
    <t>Без кредита</t>
  </si>
  <si>
    <t>Затраты на покупку 54%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</si>
  <si>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</si>
  <si>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</si>
  <si>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</si>
  <si>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</si>
  <si>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</si>
  <si>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</si>
  <si>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налога</t>
  </si>
  <si>
    <t>ДОХОД3 - Чистый доход с учетом выплат налогов</t>
  </si>
  <si>
    <t>Дуплекс 4 сп</t>
  </si>
  <si>
    <t>дуплекс стоимостью, евро с налогами</t>
  </si>
  <si>
    <t>выплаты по кредиту в месяц</t>
  </si>
  <si>
    <t>Апартаменты 2сп</t>
  </si>
  <si>
    <t>апартаменты стоимостью, евро с налогами</t>
  </si>
  <si>
    <t>рентабельность на затраты на покупку с годовыми выплатами без налогов</t>
  </si>
  <si>
    <t>страховка</t>
  </si>
  <si>
    <t>за сутки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</si>
</sst>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0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Calibri (Основной текст)"/>
      <charset val="204"/>
    </font>
    <font>
      <b/>
      <sz val="11"/>
      <color indexed="8"/>
      <name val="Calibri (Основной текст)"/>
      <charset val="204"/>
    </font>
    <font>
      <sz val="11"/>
      <color indexed="8"/>
      <name val="Calibri (Основной текст)"/>
      <charset val="204"/>
    </font>
    <font>
      <b/>
      <sz val="11"/>
      <color indexed="10"/>
      <name val="Calibri (Основной текст)"/>
      <charset val="204"/>
    </font>
    <font>
      <sz val="11"/>
      <color indexed="10"/>
      <name val="Calibri (Основной текст)"/>
      <charset val="204"/>
    </font>
    <font>
      <sz val="11"/>
      <name val="Calibri (Основной текст)"/>
      <charset val="204"/>
    </font>
    <font>
      <b/>
      <sz val="12"/>
      <color indexed="10"/>
      <name val="Calibri (Основной текст)"/>
      <charset val="204"/>
    </font>
    <font>
      <b/>
      <sz val="20"/>
      <color indexed="8"/>
      <name val="Calibri (Основной текст)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9" fontId="4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1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4"/>
  <sheetViews>
    <sheetView tabSelected="1" showRuler="0" view="pageBreakPreview" zoomScale="75" zoomScaleNormal="100" zoomScaleSheetLayoutView="100" zoomScalePageLayoutView="89" workbookViewId="0">
      <selection activeCell="G2" sqref="G2:G4"/>
    </sheetView>
  </sheetViews>
  <sheetFormatPr defaultColWidth="11.19921875" defaultRowHeight="13.8"/>
  <cols>
    <col min="1" max="1" width="2.69921875" style="1" customWidth="1"/>
    <col min="2" max="2" width="25.796875" style="19" customWidth="1"/>
    <col min="3" max="3" width="15.09765625" style="19" customWidth="1"/>
    <col min="4" max="4" width="18.19921875" style="19" customWidth="1"/>
    <col min="5" max="5" width="15.19921875" style="19" customWidth="1"/>
    <col min="6" max="6" width="12.3984375" style="19" customWidth="1"/>
    <col min="7" max="7" width="16.69921875" style="19" customWidth="1"/>
    <col min="8" max="8" width="11.09765625" style="19" customWidth="1"/>
    <col min="9" max="9" width="1.69921875" style="19" customWidth="1"/>
    <col min="10" max="10" width="21" style="19" customWidth="1"/>
    <col min="11" max="11" width="14.3984375" style="19" customWidth="1"/>
    <col min="12" max="12" width="18.19921875" style="19" customWidth="1"/>
    <col min="13" max="13" width="12.69921875" style="19" customWidth="1"/>
    <col min="14" max="14" width="11.19921875" style="19"/>
    <col min="15" max="15" width="11.5" style="19" customWidth="1"/>
    <col min="16" max="16" width="11.19921875" style="19"/>
    <col min="17" max="16384" width="11.19921875" style="1"/>
  </cols>
  <sheetData>
    <row r="1" spans="2:16" s="21" customFormat="1" ht="24.6">
      <c r="B1" s="32" t="s">
        <v>37</v>
      </c>
      <c r="C1" s="19"/>
      <c r="D1" s="19"/>
      <c r="E1" s="19"/>
      <c r="F1" s="19"/>
      <c r="G1" s="19"/>
      <c r="H1" s="19"/>
      <c r="I1" s="19"/>
      <c r="J1" s="33" t="s">
        <v>38</v>
      </c>
      <c r="K1" s="19"/>
      <c r="L1" s="19"/>
      <c r="M1" s="19"/>
      <c r="N1" s="19"/>
      <c r="O1" s="19"/>
      <c r="P1" s="19"/>
    </row>
    <row r="2" spans="2:16" s="21" customFormat="1" ht="15.45" customHeight="1">
      <c r="B2" s="39" t="s">
        <v>48</v>
      </c>
      <c r="C2" s="44">
        <v>265000</v>
      </c>
      <c r="D2" s="61"/>
      <c r="E2" s="62"/>
      <c r="F2" s="63"/>
      <c r="G2" s="92" t="s">
        <v>39</v>
      </c>
      <c r="H2" s="19"/>
      <c r="I2" s="19"/>
      <c r="J2" s="39" t="str">
        <f>B2</f>
        <v>Дуплекс 4 сп</v>
      </c>
      <c r="K2" s="44">
        <f>C2</f>
        <v>265000</v>
      </c>
      <c r="L2" s="61"/>
      <c r="M2" s="62"/>
      <c r="N2" s="66"/>
      <c r="O2" s="92" t="s">
        <v>0</v>
      </c>
      <c r="P2" s="19"/>
    </row>
    <row r="3" spans="2:16" s="21" customFormat="1" ht="15.45" customHeight="1">
      <c r="B3" s="9" t="s">
        <v>32</v>
      </c>
      <c r="C3" s="44">
        <v>15000</v>
      </c>
      <c r="D3" s="9" t="s">
        <v>27</v>
      </c>
      <c r="E3" s="45" t="s">
        <v>33</v>
      </c>
      <c r="F3" s="9" t="s">
        <v>1</v>
      </c>
      <c r="G3" s="93"/>
      <c r="H3" s="19"/>
      <c r="I3" s="19"/>
      <c r="J3" s="9" t="str">
        <f>B3</f>
        <v>c видом на море</v>
      </c>
      <c r="K3" s="44">
        <f>C3</f>
        <v>15000</v>
      </c>
      <c r="L3" s="9" t="str">
        <f>D3</f>
        <v>Расходы на покупку</v>
      </c>
      <c r="M3" s="45" t="s">
        <v>34</v>
      </c>
      <c r="N3" s="67"/>
      <c r="O3" s="92"/>
      <c r="P3" s="19"/>
    </row>
    <row r="4" spans="2:16" s="21" customFormat="1" ht="15.45" customHeight="1" thickBot="1">
      <c r="B4" s="70">
        <f>C2+C3</f>
        <v>280000</v>
      </c>
      <c r="C4" s="71"/>
      <c r="D4" s="47">
        <v>0.14000000000000001</v>
      </c>
      <c r="E4" s="46">
        <f>B4*D4</f>
        <v>39200.000000000007</v>
      </c>
      <c r="F4" s="46">
        <f>B4*40%</f>
        <v>112000</v>
      </c>
      <c r="G4" s="94"/>
      <c r="H4" s="19"/>
      <c r="I4" s="19"/>
      <c r="J4" s="70">
        <f>B4</f>
        <v>280000</v>
      </c>
      <c r="K4" s="71"/>
      <c r="L4" s="47">
        <f>D4</f>
        <v>0.14000000000000001</v>
      </c>
      <c r="M4" s="46">
        <f>J4*L4</f>
        <v>39200.000000000007</v>
      </c>
      <c r="N4" s="68"/>
      <c r="O4" s="102"/>
      <c r="P4" s="19"/>
    </row>
    <row r="5" spans="2:16" s="21" customFormat="1" ht="30" customHeight="1" thickBot="1">
      <c r="B5" s="97" t="s">
        <v>49</v>
      </c>
      <c r="C5" s="97"/>
      <c r="D5" s="97"/>
      <c r="E5" s="97"/>
      <c r="F5" s="20">
        <f>B4+E4</f>
        <v>319200</v>
      </c>
      <c r="G5" s="60">
        <f>F4+E4</f>
        <v>151200</v>
      </c>
      <c r="H5" s="49" t="s">
        <v>28</v>
      </c>
      <c r="I5" s="19"/>
      <c r="J5" s="97" t="str">
        <f>B5</f>
        <v>дуплекс стоимостью, евро с налогами</v>
      </c>
      <c r="K5" s="97"/>
      <c r="L5" s="97"/>
      <c r="M5" s="97"/>
      <c r="N5" s="60">
        <f>J4+M4</f>
        <v>319200</v>
      </c>
      <c r="O5" s="60">
        <f>J4+M4</f>
        <v>319200</v>
      </c>
      <c r="P5" s="19"/>
    </row>
    <row r="6" spans="2:16" s="21" customFormat="1" ht="14.4" thickBot="1">
      <c r="B6" s="81" t="s">
        <v>3</v>
      </c>
      <c r="C6" s="81" t="s">
        <v>4</v>
      </c>
      <c r="D6" s="98" t="s">
        <v>2</v>
      </c>
      <c r="E6" s="98"/>
      <c r="F6" s="98"/>
      <c r="G6" s="4"/>
      <c r="H6" s="19"/>
      <c r="I6" s="19"/>
      <c r="J6" s="81" t="str">
        <f>B6</f>
        <v>месяцы</v>
      </c>
      <c r="K6" s="81" t="str">
        <f>C6</f>
        <v>дни</v>
      </c>
      <c r="L6" s="98" t="str">
        <f>D6</f>
        <v>стоимость аренды, евро</v>
      </c>
      <c r="M6" s="98"/>
      <c r="N6" s="98"/>
      <c r="O6" s="19"/>
      <c r="P6" s="19"/>
    </row>
    <row r="7" spans="2:16" s="21" customFormat="1" ht="14.4" thickBot="1">
      <c r="B7" s="82"/>
      <c r="C7" s="82"/>
      <c r="D7" s="3" t="s">
        <v>55</v>
      </c>
      <c r="E7" s="3" t="s">
        <v>5</v>
      </c>
      <c r="F7" s="3" t="s">
        <v>6</v>
      </c>
      <c r="G7" s="4"/>
      <c r="H7" s="19"/>
      <c r="I7" s="19"/>
      <c r="J7" s="82"/>
      <c r="K7" s="82"/>
      <c r="L7" s="3" t="str">
        <f>D7</f>
        <v>за сутки</v>
      </c>
      <c r="M7" s="3" t="str">
        <f>E7</f>
        <v>за неделю</v>
      </c>
      <c r="N7" s="3" t="str">
        <f>F7</f>
        <v>за месяц</v>
      </c>
      <c r="O7" s="19"/>
      <c r="P7" s="19"/>
    </row>
    <row r="8" spans="2:16" s="21" customFormat="1">
      <c r="B8" s="5" t="s">
        <v>7</v>
      </c>
      <c r="C8" s="6">
        <v>31</v>
      </c>
      <c r="D8" s="6">
        <v>180</v>
      </c>
      <c r="E8" s="7">
        <f t="shared" ref="E8:E19" si="0">D8*7</f>
        <v>1260</v>
      </c>
      <c r="F8" s="7">
        <f>C8*D8</f>
        <v>5580</v>
      </c>
      <c r="G8" s="8"/>
      <c r="H8" s="19"/>
      <c r="I8" s="19"/>
      <c r="J8" s="5" t="str">
        <f t="shared" ref="J8:J19" si="1">B8</f>
        <v>январь</v>
      </c>
      <c r="K8" s="6">
        <f t="shared" ref="K8:K19" si="2">C8</f>
        <v>31</v>
      </c>
      <c r="L8" s="6">
        <f>D8</f>
        <v>180</v>
      </c>
      <c r="M8" s="7">
        <f>L8*7</f>
        <v>1260</v>
      </c>
      <c r="N8" s="7">
        <f>K8*L8</f>
        <v>5580</v>
      </c>
      <c r="O8" s="19"/>
      <c r="P8" s="19"/>
    </row>
    <row r="9" spans="2:16" s="21" customFormat="1">
      <c r="B9" s="9" t="s">
        <v>8</v>
      </c>
      <c r="C9" s="10">
        <v>28</v>
      </c>
      <c r="D9" s="10">
        <v>180</v>
      </c>
      <c r="E9" s="11">
        <f t="shared" si="0"/>
        <v>1260</v>
      </c>
      <c r="F9" s="11">
        <f t="shared" ref="F9:F19" si="3">C9*D9</f>
        <v>5040</v>
      </c>
      <c r="G9" s="8"/>
      <c r="H9" s="19"/>
      <c r="I9" s="19"/>
      <c r="J9" s="9" t="str">
        <f t="shared" si="1"/>
        <v>февраль</v>
      </c>
      <c r="K9" s="10">
        <f t="shared" si="2"/>
        <v>28</v>
      </c>
      <c r="L9" s="10">
        <f>D9</f>
        <v>180</v>
      </c>
      <c r="M9" s="11">
        <f t="shared" ref="M9:M19" si="4">L9*7</f>
        <v>1260</v>
      </c>
      <c r="N9" s="11">
        <f t="shared" ref="N9:N19" si="5">K9*L9</f>
        <v>5040</v>
      </c>
      <c r="O9" s="19"/>
      <c r="P9" s="19"/>
    </row>
    <row r="10" spans="2:16" s="21" customFormat="1">
      <c r="B10" s="9" t="s">
        <v>9</v>
      </c>
      <c r="C10" s="10">
        <v>31</v>
      </c>
      <c r="D10" s="10">
        <v>190</v>
      </c>
      <c r="E10" s="11">
        <f t="shared" si="0"/>
        <v>1330</v>
      </c>
      <c r="F10" s="11">
        <f t="shared" si="3"/>
        <v>5890</v>
      </c>
      <c r="G10" s="8"/>
      <c r="H10" s="19"/>
      <c r="I10" s="19"/>
      <c r="J10" s="9" t="str">
        <f t="shared" si="1"/>
        <v>март</v>
      </c>
      <c r="K10" s="10">
        <f t="shared" si="2"/>
        <v>31</v>
      </c>
      <c r="L10" s="10">
        <f t="shared" ref="L10:L19" si="6">D10</f>
        <v>190</v>
      </c>
      <c r="M10" s="11">
        <f t="shared" si="4"/>
        <v>1330</v>
      </c>
      <c r="N10" s="11">
        <f t="shared" si="5"/>
        <v>5890</v>
      </c>
      <c r="O10" s="19"/>
      <c r="P10" s="19"/>
    </row>
    <row r="11" spans="2:16" s="21" customFormat="1">
      <c r="B11" s="12" t="s">
        <v>10</v>
      </c>
      <c r="C11" s="13">
        <v>30</v>
      </c>
      <c r="D11" s="13">
        <v>190</v>
      </c>
      <c r="E11" s="11">
        <f t="shared" si="0"/>
        <v>1330</v>
      </c>
      <c r="F11" s="11">
        <f t="shared" si="3"/>
        <v>5700</v>
      </c>
      <c r="G11" s="8"/>
      <c r="H11" s="19"/>
      <c r="I11" s="19"/>
      <c r="J11" s="12" t="str">
        <f t="shared" si="1"/>
        <v>апрель</v>
      </c>
      <c r="K11" s="13">
        <f t="shared" si="2"/>
        <v>30</v>
      </c>
      <c r="L11" s="14">
        <f t="shared" si="6"/>
        <v>190</v>
      </c>
      <c r="M11" s="11">
        <f t="shared" si="4"/>
        <v>1330</v>
      </c>
      <c r="N11" s="11">
        <f t="shared" si="5"/>
        <v>5700</v>
      </c>
      <c r="O11" s="19"/>
      <c r="P11" s="19"/>
    </row>
    <row r="12" spans="2:16" s="21" customFormat="1">
      <c r="B12" s="12" t="s">
        <v>11</v>
      </c>
      <c r="C12" s="13">
        <v>31</v>
      </c>
      <c r="D12" s="13">
        <v>200</v>
      </c>
      <c r="E12" s="11">
        <f t="shared" si="0"/>
        <v>1400</v>
      </c>
      <c r="F12" s="11">
        <f t="shared" si="3"/>
        <v>6200</v>
      </c>
      <c r="G12" s="8"/>
      <c r="H12" s="19"/>
      <c r="I12" s="19"/>
      <c r="J12" s="12" t="str">
        <f t="shared" si="1"/>
        <v>май</v>
      </c>
      <c r="K12" s="13">
        <f t="shared" si="2"/>
        <v>31</v>
      </c>
      <c r="L12" s="14">
        <f t="shared" si="6"/>
        <v>200</v>
      </c>
      <c r="M12" s="11">
        <f t="shared" si="4"/>
        <v>1400</v>
      </c>
      <c r="N12" s="11">
        <f t="shared" si="5"/>
        <v>6200</v>
      </c>
      <c r="O12" s="19"/>
      <c r="P12" s="19"/>
    </row>
    <row r="13" spans="2:16" s="21" customFormat="1">
      <c r="B13" s="15" t="s">
        <v>12</v>
      </c>
      <c r="C13" s="16">
        <v>30</v>
      </c>
      <c r="D13" s="16">
        <v>250</v>
      </c>
      <c r="E13" s="11">
        <f t="shared" si="0"/>
        <v>1750</v>
      </c>
      <c r="F13" s="11">
        <f t="shared" si="3"/>
        <v>7500</v>
      </c>
      <c r="G13" s="8"/>
      <c r="H13" s="19"/>
      <c r="I13" s="19"/>
      <c r="J13" s="15" t="str">
        <f t="shared" si="1"/>
        <v>июнь</v>
      </c>
      <c r="K13" s="16">
        <f t="shared" si="2"/>
        <v>30</v>
      </c>
      <c r="L13" s="17">
        <f t="shared" si="6"/>
        <v>250</v>
      </c>
      <c r="M13" s="11">
        <f t="shared" si="4"/>
        <v>1750</v>
      </c>
      <c r="N13" s="11">
        <f t="shared" si="5"/>
        <v>7500</v>
      </c>
      <c r="O13" s="19"/>
      <c r="P13" s="19"/>
    </row>
    <row r="14" spans="2:16" s="21" customFormat="1">
      <c r="B14" s="15" t="s">
        <v>13</v>
      </c>
      <c r="C14" s="16">
        <v>31</v>
      </c>
      <c r="D14" s="16">
        <v>300</v>
      </c>
      <c r="E14" s="11">
        <f t="shared" si="0"/>
        <v>2100</v>
      </c>
      <c r="F14" s="11">
        <f t="shared" si="3"/>
        <v>9300</v>
      </c>
      <c r="G14" s="8"/>
      <c r="H14" s="19"/>
      <c r="I14" s="19"/>
      <c r="J14" s="15" t="str">
        <f t="shared" si="1"/>
        <v>июль</v>
      </c>
      <c r="K14" s="16">
        <f t="shared" si="2"/>
        <v>31</v>
      </c>
      <c r="L14" s="17">
        <f t="shared" si="6"/>
        <v>300</v>
      </c>
      <c r="M14" s="11">
        <f t="shared" si="4"/>
        <v>2100</v>
      </c>
      <c r="N14" s="11">
        <f t="shared" si="5"/>
        <v>9300</v>
      </c>
      <c r="O14" s="19"/>
      <c r="P14" s="19"/>
    </row>
    <row r="15" spans="2:16" s="21" customFormat="1">
      <c r="B15" s="15" t="s">
        <v>14</v>
      </c>
      <c r="C15" s="16">
        <v>31</v>
      </c>
      <c r="D15" s="16">
        <v>300</v>
      </c>
      <c r="E15" s="11">
        <f t="shared" si="0"/>
        <v>2100</v>
      </c>
      <c r="F15" s="11">
        <f t="shared" si="3"/>
        <v>9300</v>
      </c>
      <c r="G15" s="8"/>
      <c r="H15" s="19"/>
      <c r="I15" s="19"/>
      <c r="J15" s="15" t="str">
        <f t="shared" si="1"/>
        <v>август</v>
      </c>
      <c r="K15" s="16">
        <f t="shared" si="2"/>
        <v>31</v>
      </c>
      <c r="L15" s="17">
        <f t="shared" si="6"/>
        <v>300</v>
      </c>
      <c r="M15" s="11">
        <f t="shared" si="4"/>
        <v>2100</v>
      </c>
      <c r="N15" s="11">
        <f t="shared" si="5"/>
        <v>9300</v>
      </c>
      <c r="O15" s="19"/>
      <c r="P15" s="19"/>
    </row>
    <row r="16" spans="2:16" s="21" customFormat="1">
      <c r="B16" s="12" t="s">
        <v>15</v>
      </c>
      <c r="C16" s="13">
        <v>30</v>
      </c>
      <c r="D16" s="13">
        <v>250</v>
      </c>
      <c r="E16" s="11">
        <f t="shared" si="0"/>
        <v>1750</v>
      </c>
      <c r="F16" s="11">
        <f t="shared" si="3"/>
        <v>7500</v>
      </c>
      <c r="G16" s="8"/>
      <c r="H16" s="19"/>
      <c r="I16" s="19"/>
      <c r="J16" s="12" t="str">
        <f t="shared" si="1"/>
        <v>сентябрь</v>
      </c>
      <c r="K16" s="13">
        <f t="shared" si="2"/>
        <v>30</v>
      </c>
      <c r="L16" s="14">
        <f t="shared" si="6"/>
        <v>250</v>
      </c>
      <c r="M16" s="11">
        <f t="shared" si="4"/>
        <v>1750</v>
      </c>
      <c r="N16" s="11">
        <f t="shared" si="5"/>
        <v>7500</v>
      </c>
      <c r="O16" s="19"/>
      <c r="P16" s="19"/>
    </row>
    <row r="17" spans="2:16" s="21" customFormat="1">
      <c r="B17" s="12" t="s">
        <v>16</v>
      </c>
      <c r="C17" s="13">
        <v>31</v>
      </c>
      <c r="D17" s="13">
        <v>200</v>
      </c>
      <c r="E17" s="11">
        <f t="shared" si="0"/>
        <v>1400</v>
      </c>
      <c r="F17" s="11">
        <f t="shared" si="3"/>
        <v>6200</v>
      </c>
      <c r="G17" s="8"/>
      <c r="H17" s="19"/>
      <c r="I17" s="19"/>
      <c r="J17" s="12" t="str">
        <f t="shared" si="1"/>
        <v>октябрь</v>
      </c>
      <c r="K17" s="13">
        <f t="shared" si="2"/>
        <v>31</v>
      </c>
      <c r="L17" s="14">
        <f t="shared" si="6"/>
        <v>200</v>
      </c>
      <c r="M17" s="11">
        <f t="shared" si="4"/>
        <v>1400</v>
      </c>
      <c r="N17" s="11">
        <f t="shared" si="5"/>
        <v>6200</v>
      </c>
      <c r="O17" s="19"/>
      <c r="P17" s="19"/>
    </row>
    <row r="18" spans="2:16" s="21" customFormat="1">
      <c r="B18" s="9" t="s">
        <v>17</v>
      </c>
      <c r="C18" s="10">
        <v>30</v>
      </c>
      <c r="D18" s="10">
        <v>180</v>
      </c>
      <c r="E18" s="11">
        <f t="shared" si="0"/>
        <v>1260</v>
      </c>
      <c r="F18" s="11">
        <f t="shared" si="3"/>
        <v>5400</v>
      </c>
      <c r="G18" s="8"/>
      <c r="H18" s="19"/>
      <c r="I18" s="19"/>
      <c r="J18" s="9" t="str">
        <f t="shared" si="1"/>
        <v>ноябрь</v>
      </c>
      <c r="K18" s="10">
        <f t="shared" si="2"/>
        <v>30</v>
      </c>
      <c r="L18" s="10">
        <f t="shared" si="6"/>
        <v>180</v>
      </c>
      <c r="M18" s="11">
        <f t="shared" si="4"/>
        <v>1260</v>
      </c>
      <c r="N18" s="11">
        <f t="shared" si="5"/>
        <v>5400</v>
      </c>
      <c r="O18" s="19"/>
      <c r="P18" s="19"/>
    </row>
    <row r="19" spans="2:16" s="21" customFormat="1">
      <c r="B19" s="9" t="s">
        <v>18</v>
      </c>
      <c r="C19" s="10">
        <v>31</v>
      </c>
      <c r="D19" s="10">
        <v>190</v>
      </c>
      <c r="E19" s="11">
        <f t="shared" si="0"/>
        <v>1330</v>
      </c>
      <c r="F19" s="11">
        <f t="shared" si="3"/>
        <v>5890</v>
      </c>
      <c r="G19" s="8"/>
      <c r="H19" s="19"/>
      <c r="I19" s="19"/>
      <c r="J19" s="9" t="str">
        <f t="shared" si="1"/>
        <v>декабрь</v>
      </c>
      <c r="K19" s="10">
        <f t="shared" si="2"/>
        <v>31</v>
      </c>
      <c r="L19" s="10">
        <f t="shared" si="6"/>
        <v>190</v>
      </c>
      <c r="M19" s="11">
        <f t="shared" si="4"/>
        <v>1330</v>
      </c>
      <c r="N19" s="11">
        <f t="shared" si="5"/>
        <v>5890</v>
      </c>
      <c r="O19" s="19"/>
      <c r="P19" s="19"/>
    </row>
    <row r="20" spans="2:16" s="21" customFormat="1" ht="15.6">
      <c r="B20" s="75">
        <f>SUM(C8:C19)</f>
        <v>365</v>
      </c>
      <c r="C20" s="76"/>
      <c r="D20" s="77">
        <f>SUM(F8:F19)</f>
        <v>79500</v>
      </c>
      <c r="E20" s="73"/>
      <c r="F20" s="76"/>
      <c r="G20" s="18"/>
      <c r="H20" s="19"/>
      <c r="I20" s="19"/>
      <c r="J20" s="75">
        <f>SUM(K8:K19)</f>
        <v>365</v>
      </c>
      <c r="K20" s="76"/>
      <c r="L20" s="77">
        <f>SUM(N8:N19)</f>
        <v>79500</v>
      </c>
      <c r="M20" s="73"/>
      <c r="N20" s="76"/>
      <c r="O20" s="19"/>
      <c r="P20" s="19"/>
    </row>
    <row r="21" spans="2:16" s="21" customFormat="1">
      <c r="B21" s="39" t="s">
        <v>40</v>
      </c>
      <c r="C21" s="9" t="s">
        <v>19</v>
      </c>
      <c r="D21" s="40">
        <v>0.8</v>
      </c>
      <c r="E21" s="41">
        <v>0.8</v>
      </c>
      <c r="F21" s="34">
        <f>D20*E21</f>
        <v>63600</v>
      </c>
      <c r="G21" s="18"/>
      <c r="H21" s="19"/>
      <c r="I21" s="19"/>
      <c r="J21" s="39" t="str">
        <f>B21</f>
        <v>ДОХОД1</v>
      </c>
      <c r="K21" s="9" t="str">
        <f>C21</f>
        <v>заполняемость</v>
      </c>
      <c r="L21" s="40">
        <f>D21</f>
        <v>0.8</v>
      </c>
      <c r="M21" s="41">
        <f>E21</f>
        <v>0.8</v>
      </c>
      <c r="N21" s="34">
        <f>L20*M21</f>
        <v>63600</v>
      </c>
      <c r="O21" s="19"/>
      <c r="P21" s="19"/>
    </row>
    <row r="22" spans="2:16" s="21" customFormat="1">
      <c r="B22" s="83" t="s">
        <v>20</v>
      </c>
      <c r="C22" s="84"/>
      <c r="D22" s="40">
        <v>0.2</v>
      </c>
      <c r="E22" s="41">
        <v>0.2</v>
      </c>
      <c r="F22" s="36">
        <f>F21*E22</f>
        <v>12720</v>
      </c>
      <c r="G22" s="8"/>
      <c r="H22" s="19"/>
      <c r="I22" s="19"/>
      <c r="J22" s="83" t="str">
        <f t="shared" ref="J22:J28" si="7">B22</f>
        <v>управление, реклама</v>
      </c>
      <c r="K22" s="84"/>
      <c r="L22" s="40">
        <f>D22</f>
        <v>0.2</v>
      </c>
      <c r="M22" s="41">
        <f>E22</f>
        <v>0.2</v>
      </c>
      <c r="N22" s="36">
        <f>N21*M22</f>
        <v>12720</v>
      </c>
      <c r="O22" s="19"/>
      <c r="P22" s="19"/>
    </row>
    <row r="23" spans="2:16" s="21" customFormat="1">
      <c r="B23" s="9" t="s">
        <v>21</v>
      </c>
      <c r="C23" s="9" t="s">
        <v>22</v>
      </c>
      <c r="D23" s="41">
        <v>150</v>
      </c>
      <c r="E23" s="41">
        <v>12</v>
      </c>
      <c r="F23" s="36">
        <f>D23*E23</f>
        <v>1800</v>
      </c>
      <c r="G23" s="8"/>
      <c r="H23" s="19"/>
      <c r="I23" s="19"/>
      <c r="J23" s="9" t="str">
        <f t="shared" si="7"/>
        <v>эл/вода</v>
      </c>
      <c r="K23" s="9" t="str">
        <f>C23</f>
        <v>в месяц</v>
      </c>
      <c r="L23" s="41">
        <f>D23</f>
        <v>150</v>
      </c>
      <c r="M23" s="41">
        <f>E23</f>
        <v>12</v>
      </c>
      <c r="N23" s="36">
        <f>L23*M23</f>
        <v>1800</v>
      </c>
      <c r="O23" s="19"/>
      <c r="P23" s="19"/>
    </row>
    <row r="24" spans="2:16" s="21" customFormat="1" ht="15.6">
      <c r="B24" s="9" t="s">
        <v>23</v>
      </c>
      <c r="C24" s="83" t="s">
        <v>36</v>
      </c>
      <c r="D24" s="73"/>
      <c r="E24" s="76"/>
      <c r="F24" s="36">
        <v>700</v>
      </c>
      <c r="G24" s="8"/>
      <c r="H24" s="19"/>
      <c r="I24" s="19"/>
      <c r="J24" s="9" t="str">
        <f t="shared" si="7"/>
        <v>налог</v>
      </c>
      <c r="K24" s="83" t="str">
        <f>C24</f>
        <v>в год</v>
      </c>
      <c r="L24" s="73"/>
      <c r="M24" s="76"/>
      <c r="N24" s="36">
        <f>F24</f>
        <v>700</v>
      </c>
      <c r="O24" s="19"/>
      <c r="P24" s="19"/>
    </row>
    <row r="25" spans="2:16" s="21" customFormat="1">
      <c r="B25" s="9" t="s">
        <v>35</v>
      </c>
      <c r="C25" s="9" t="s">
        <v>22</v>
      </c>
      <c r="D25" s="41">
        <v>150</v>
      </c>
      <c r="E25" s="41">
        <v>12</v>
      </c>
      <c r="F25" s="36">
        <f>D25*E25</f>
        <v>1800</v>
      </c>
      <c r="G25" s="8"/>
      <c r="H25" s="19"/>
      <c r="I25" s="19"/>
      <c r="J25" s="9" t="str">
        <f t="shared" si="7"/>
        <v>комунидад+интернет</v>
      </c>
      <c r="K25" s="9" t="str">
        <f>C25</f>
        <v>в месяц</v>
      </c>
      <c r="L25" s="41">
        <f>D25</f>
        <v>150</v>
      </c>
      <c r="M25" s="41">
        <f>E25</f>
        <v>12</v>
      </c>
      <c r="N25" s="36">
        <f>L25*M25</f>
        <v>1800</v>
      </c>
      <c r="O25" s="19"/>
      <c r="P25" s="19"/>
    </row>
    <row r="26" spans="2:16" s="21" customFormat="1" ht="15.6">
      <c r="B26" s="9" t="s">
        <v>54</v>
      </c>
      <c r="C26" s="83" t="s">
        <v>36</v>
      </c>
      <c r="D26" s="73"/>
      <c r="E26" s="76"/>
      <c r="F26" s="36">
        <v>300</v>
      </c>
      <c r="G26" s="8"/>
      <c r="H26" s="19"/>
      <c r="I26" s="19"/>
      <c r="J26" s="9" t="str">
        <f t="shared" si="7"/>
        <v>страховка</v>
      </c>
      <c r="K26" s="83" t="str">
        <f>C26</f>
        <v>в год</v>
      </c>
      <c r="L26" s="73"/>
      <c r="M26" s="76"/>
      <c r="N26" s="36">
        <f>F26</f>
        <v>300</v>
      </c>
      <c r="O26" s="19"/>
      <c r="P26" s="19"/>
    </row>
    <row r="27" spans="2:16" s="21" customFormat="1" ht="15.6">
      <c r="B27" s="9" t="s">
        <v>41</v>
      </c>
      <c r="C27" s="83" t="s">
        <v>36</v>
      </c>
      <c r="D27" s="73"/>
      <c r="E27" s="76"/>
      <c r="F27" s="34">
        <f>SUM(F22:F26)</f>
        <v>17320</v>
      </c>
      <c r="G27" s="18"/>
      <c r="H27" s="19"/>
      <c r="I27" s="19"/>
      <c r="J27" s="9" t="str">
        <f t="shared" si="7"/>
        <v>Итого расходы</v>
      </c>
      <c r="K27" s="83" t="str">
        <f>C27</f>
        <v>в год</v>
      </c>
      <c r="L27" s="91"/>
      <c r="M27" s="84"/>
      <c r="N27" s="34">
        <f>SUM(N22:N26)</f>
        <v>17320</v>
      </c>
      <c r="O27" s="19"/>
      <c r="P27" s="19"/>
    </row>
    <row r="28" spans="2:16" s="21" customFormat="1" ht="16.2" thickBot="1">
      <c r="B28" s="78" t="s">
        <v>42</v>
      </c>
      <c r="C28" s="73"/>
      <c r="D28" s="73"/>
      <c r="E28" s="76"/>
      <c r="F28" s="64">
        <f>F21-F27</f>
        <v>46280</v>
      </c>
      <c r="G28" s="18"/>
      <c r="H28" s="19"/>
      <c r="I28" s="19"/>
      <c r="J28" s="78" t="str">
        <f t="shared" si="7"/>
        <v>ДОХОД2</v>
      </c>
      <c r="K28" s="73"/>
      <c r="L28" s="73"/>
      <c r="M28" s="76"/>
      <c r="N28" s="64">
        <f>N21-N27</f>
        <v>46280</v>
      </c>
      <c r="O28" s="19"/>
      <c r="P28" s="19"/>
    </row>
    <row r="29" spans="2:16" s="21" customFormat="1" ht="31.2" customHeight="1" thickTop="1" thickBot="1">
      <c r="B29" s="95" t="s">
        <v>43</v>
      </c>
      <c r="C29" s="95"/>
      <c r="D29" s="95"/>
      <c r="E29" s="96"/>
      <c r="F29" s="43">
        <f>F28*100/G5</f>
        <v>30.608465608465607</v>
      </c>
      <c r="G29" s="18"/>
      <c r="H29" s="19"/>
      <c r="I29" s="19"/>
      <c r="J29" s="95" t="s">
        <v>46</v>
      </c>
      <c r="K29" s="103"/>
      <c r="L29" s="103"/>
      <c r="M29" s="104"/>
      <c r="N29" s="43">
        <f>N28*100/O5</f>
        <v>14.49874686716792</v>
      </c>
      <c r="O29" s="19"/>
      <c r="P29" s="19"/>
    </row>
    <row r="30" spans="2:16" s="21" customFormat="1" ht="16.95" customHeight="1" thickTop="1">
      <c r="B30" s="83" t="s">
        <v>23</v>
      </c>
      <c r="C30" s="84"/>
      <c r="D30" s="40">
        <v>0.24</v>
      </c>
      <c r="E30" s="41">
        <v>0.24</v>
      </c>
      <c r="F30" s="65">
        <f>F21*E30</f>
        <v>15264</v>
      </c>
      <c r="G30" s="8"/>
      <c r="H30" s="19"/>
      <c r="I30" s="19"/>
      <c r="J30" s="83" t="str">
        <f>B30</f>
        <v>налог</v>
      </c>
      <c r="K30" s="84"/>
      <c r="L30" s="40">
        <f>D30</f>
        <v>0.24</v>
      </c>
      <c r="M30" s="41">
        <f>E30</f>
        <v>0.24</v>
      </c>
      <c r="N30" s="65">
        <f>N21*M30</f>
        <v>15264</v>
      </c>
      <c r="O30" s="19"/>
      <c r="P30" s="19"/>
    </row>
    <row r="31" spans="2:16" s="21" customFormat="1" ht="16.2" thickBot="1">
      <c r="B31" s="78" t="s">
        <v>44</v>
      </c>
      <c r="C31" s="73"/>
      <c r="D31" s="73"/>
      <c r="E31" s="76"/>
      <c r="F31" s="64">
        <f>F28-F30</f>
        <v>31016</v>
      </c>
      <c r="G31" s="18"/>
      <c r="H31" s="19"/>
      <c r="I31" s="19"/>
      <c r="J31" s="78" t="s">
        <v>47</v>
      </c>
      <c r="K31" s="73"/>
      <c r="L31" s="73"/>
      <c r="M31" s="76"/>
      <c r="N31" s="64">
        <f>N28-N30</f>
        <v>31016</v>
      </c>
      <c r="O31" s="19"/>
      <c r="P31" s="19"/>
    </row>
    <row r="32" spans="2:16" s="21" customFormat="1" ht="16.8" thickTop="1" thickBot="1">
      <c r="B32" s="72" t="s">
        <v>30</v>
      </c>
      <c r="C32" s="73"/>
      <c r="D32" s="73"/>
      <c r="E32" s="74"/>
      <c r="F32" s="43">
        <f>F31*100/G5</f>
        <v>20.513227513227513</v>
      </c>
      <c r="G32" s="19"/>
      <c r="H32" s="19"/>
      <c r="I32" s="19"/>
      <c r="J32" s="72" t="s">
        <v>30</v>
      </c>
      <c r="K32" s="73"/>
      <c r="L32" s="73"/>
      <c r="M32" s="74"/>
      <c r="N32" s="43">
        <f>N31*100/O5</f>
        <v>9.7167919799498748</v>
      </c>
      <c r="O32" s="19"/>
      <c r="P32" s="19"/>
    </row>
    <row r="33" spans="2:16" s="21" customFormat="1" ht="70.8" customHeight="1" thickTop="1">
      <c r="B33" s="72" t="s">
        <v>24</v>
      </c>
      <c r="C33" s="76"/>
      <c r="D33" s="87" t="s">
        <v>31</v>
      </c>
      <c r="E33" s="89">
        <v>3.2000000000000001E-2</v>
      </c>
      <c r="F33" s="85">
        <f>C34*12</f>
        <v>10773.84</v>
      </c>
      <c r="G33" s="99" t="s">
        <v>25</v>
      </c>
      <c r="H33" s="19"/>
      <c r="I33" s="19"/>
      <c r="J33" s="19"/>
      <c r="K33" s="19"/>
      <c r="L33" s="19"/>
      <c r="M33" s="19"/>
      <c r="N33" s="19"/>
      <c r="O33" s="19"/>
      <c r="P33" s="19"/>
    </row>
    <row r="34" spans="2:16" s="21" customFormat="1">
      <c r="B34" s="9" t="s">
        <v>50</v>
      </c>
      <c r="C34" s="41">
        <v>897.82</v>
      </c>
      <c r="D34" s="88"/>
      <c r="E34" s="88"/>
      <c r="F34" s="86"/>
      <c r="G34" s="100"/>
      <c r="H34" s="19"/>
      <c r="I34" s="19"/>
      <c r="J34" s="19"/>
      <c r="K34" s="19"/>
      <c r="L34" s="19"/>
      <c r="M34" s="19"/>
      <c r="N34" s="19"/>
      <c r="O34" s="19"/>
      <c r="P34" s="19"/>
    </row>
    <row r="35" spans="2:16" s="21" customFormat="1" ht="16.2" customHeight="1" thickBot="1">
      <c r="B35" s="78" t="s">
        <v>45</v>
      </c>
      <c r="C35" s="79"/>
      <c r="D35" s="79"/>
      <c r="E35" s="80"/>
      <c r="F35" s="42">
        <f>F31-F33</f>
        <v>20242.16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2:16" s="21" customFormat="1" ht="15" thickTop="1" thickBot="1">
      <c r="B36" s="95" t="s">
        <v>29</v>
      </c>
      <c r="C36" s="95"/>
      <c r="D36" s="95"/>
      <c r="E36" s="96"/>
      <c r="F36" s="43">
        <f>F35*100/G5</f>
        <v>13.387671957671957</v>
      </c>
      <c r="G36" s="48" t="s">
        <v>26</v>
      </c>
      <c r="H36" s="19"/>
      <c r="I36" s="19"/>
      <c r="J36" s="19"/>
      <c r="K36" s="19"/>
      <c r="L36" s="19"/>
      <c r="M36" s="19"/>
      <c r="N36" s="19"/>
      <c r="O36" s="19"/>
      <c r="P36" s="19"/>
    </row>
    <row r="37" spans="2:16" s="21" customFormat="1" ht="14.4" thickTop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2:16" s="21" customFormat="1" ht="24.6">
      <c r="B38" s="32" t="s">
        <v>37</v>
      </c>
      <c r="C38" s="19"/>
      <c r="D38" s="19"/>
      <c r="E38" s="19"/>
      <c r="F38" s="19"/>
      <c r="G38" s="19"/>
      <c r="H38" s="19"/>
      <c r="I38" s="19"/>
      <c r="J38" s="32" t="s">
        <v>38</v>
      </c>
      <c r="K38" s="19"/>
      <c r="L38" s="19"/>
      <c r="M38" s="19"/>
      <c r="N38" s="19"/>
      <c r="O38" s="19"/>
      <c r="P38" s="19"/>
    </row>
    <row r="39" spans="2:16" s="21" customFormat="1">
      <c r="B39" s="39" t="s">
        <v>51</v>
      </c>
      <c r="C39" s="44">
        <f>B4/2</f>
        <v>140000</v>
      </c>
      <c r="D39" s="61"/>
      <c r="E39" s="62"/>
      <c r="F39" s="63"/>
      <c r="G39" s="92" t="s">
        <v>39</v>
      </c>
      <c r="H39" s="19"/>
      <c r="I39" s="19"/>
      <c r="J39" s="39" t="str">
        <f>B39</f>
        <v>Апартаменты 2сп</v>
      </c>
      <c r="K39" s="44">
        <f>C39</f>
        <v>140000</v>
      </c>
      <c r="L39" s="61"/>
      <c r="M39" s="62"/>
      <c r="N39" s="66"/>
      <c r="O39" s="92" t="s">
        <v>0</v>
      </c>
      <c r="P39" s="58"/>
    </row>
    <row r="40" spans="2:16" s="21" customFormat="1">
      <c r="B40" s="9" t="s">
        <v>32</v>
      </c>
      <c r="C40" s="9"/>
      <c r="D40" s="9" t="s">
        <v>27</v>
      </c>
      <c r="E40" s="45" t="s">
        <v>33</v>
      </c>
      <c r="F40" s="9" t="s">
        <v>1</v>
      </c>
      <c r="G40" s="93"/>
      <c r="H40" s="19"/>
      <c r="I40" s="19"/>
      <c r="J40" s="9" t="str">
        <f>B40</f>
        <v>c видом на море</v>
      </c>
      <c r="K40" s="9"/>
      <c r="L40" s="9" t="str">
        <f>D40</f>
        <v>Расходы на покупку</v>
      </c>
      <c r="M40" s="45" t="s">
        <v>34</v>
      </c>
      <c r="N40" s="67"/>
      <c r="O40" s="93"/>
      <c r="P40" s="59"/>
    </row>
    <row r="41" spans="2:16" s="21" customFormat="1" ht="16.2" thickBot="1">
      <c r="B41" s="70">
        <f>C39</f>
        <v>140000</v>
      </c>
      <c r="C41" s="71"/>
      <c r="D41" s="47">
        <v>0.14000000000000001</v>
      </c>
      <c r="E41" s="46">
        <f>B41*D41</f>
        <v>19600.000000000004</v>
      </c>
      <c r="F41" s="46">
        <f>B41*40%</f>
        <v>56000</v>
      </c>
      <c r="G41" s="105"/>
      <c r="H41" s="9">
        <v>2</v>
      </c>
      <c r="I41" s="19"/>
      <c r="J41" s="70">
        <f>K39</f>
        <v>140000</v>
      </c>
      <c r="K41" s="71"/>
      <c r="L41" s="47">
        <f>D41</f>
        <v>0.14000000000000001</v>
      </c>
      <c r="M41" s="46">
        <f>J41*L41</f>
        <v>19600.000000000004</v>
      </c>
      <c r="N41" s="69"/>
      <c r="O41" s="94"/>
      <c r="P41" s="9">
        <v>2</v>
      </c>
    </row>
    <row r="42" spans="2:16" s="21" customFormat="1" ht="30" customHeight="1" thickBot="1">
      <c r="B42" s="97" t="s">
        <v>52</v>
      </c>
      <c r="C42" s="97"/>
      <c r="D42" s="97"/>
      <c r="E42" s="97"/>
      <c r="F42" s="20">
        <f>C39+E41</f>
        <v>159600</v>
      </c>
      <c r="G42" s="60">
        <f>F41+E41</f>
        <v>75600</v>
      </c>
      <c r="H42" s="48">
        <f>G42*H41</f>
        <v>151200</v>
      </c>
      <c r="I42" s="19"/>
      <c r="J42" s="97" t="str">
        <f>B42</f>
        <v>апартаменты стоимостью, евро с налогами</v>
      </c>
      <c r="K42" s="97"/>
      <c r="L42" s="97"/>
      <c r="M42" s="97"/>
      <c r="N42" s="20">
        <f>K39+M41</f>
        <v>159600</v>
      </c>
      <c r="O42" s="60">
        <f>K39+M41</f>
        <v>159600</v>
      </c>
      <c r="P42" s="57">
        <f>O42*P41</f>
        <v>319200</v>
      </c>
    </row>
    <row r="43" spans="2:16" s="21" customFormat="1" ht="28.2" thickBot="1">
      <c r="B43" s="81" t="s">
        <v>3</v>
      </c>
      <c r="C43" s="81" t="s">
        <v>4</v>
      </c>
      <c r="D43" s="98" t="s">
        <v>2</v>
      </c>
      <c r="E43" s="98"/>
      <c r="F43" s="98"/>
      <c r="G43" s="50" t="s">
        <v>28</v>
      </c>
      <c r="H43" s="19"/>
      <c r="I43" s="19"/>
      <c r="J43" s="81" t="str">
        <f>B43</f>
        <v>месяцы</v>
      </c>
      <c r="K43" s="81" t="str">
        <f>C43</f>
        <v>дни</v>
      </c>
      <c r="L43" s="98" t="str">
        <f t="shared" ref="L43:L56" si="8">D43</f>
        <v>стоимость аренды, евро</v>
      </c>
      <c r="M43" s="98"/>
      <c r="N43" s="98"/>
      <c r="O43" s="2"/>
      <c r="P43" s="19"/>
    </row>
    <row r="44" spans="2:16" s="21" customFormat="1" ht="14.4" thickBot="1">
      <c r="B44" s="82"/>
      <c r="C44" s="82"/>
      <c r="D44" s="3" t="s">
        <v>55</v>
      </c>
      <c r="E44" s="3" t="s">
        <v>5</v>
      </c>
      <c r="F44" s="3" t="s">
        <v>6</v>
      </c>
      <c r="G44" s="4"/>
      <c r="H44" s="19"/>
      <c r="I44" s="19"/>
      <c r="J44" s="82"/>
      <c r="K44" s="82"/>
      <c r="L44" s="3" t="str">
        <f t="shared" si="8"/>
        <v>за сутки</v>
      </c>
      <c r="M44" s="3" t="str">
        <f>E44</f>
        <v>за неделю</v>
      </c>
      <c r="N44" s="3" t="str">
        <f>F44</f>
        <v>за месяц</v>
      </c>
      <c r="O44" s="4"/>
      <c r="P44" s="19"/>
    </row>
    <row r="45" spans="2:16" s="21" customFormat="1">
      <c r="B45" s="5" t="s">
        <v>7</v>
      </c>
      <c r="C45" s="6">
        <v>31</v>
      </c>
      <c r="D45" s="6">
        <v>70</v>
      </c>
      <c r="E45" s="7">
        <f t="shared" ref="E45:E56" si="9">D45*7</f>
        <v>490</v>
      </c>
      <c r="F45" s="7">
        <f>C45*D45</f>
        <v>2170</v>
      </c>
      <c r="G45" s="8"/>
      <c r="H45" s="19"/>
      <c r="I45" s="19"/>
      <c r="J45" s="5" t="str">
        <f t="shared" ref="J45:J56" si="10">B45</f>
        <v>январь</v>
      </c>
      <c r="K45" s="6">
        <f t="shared" ref="K45:K56" si="11">C45</f>
        <v>31</v>
      </c>
      <c r="L45" s="6">
        <f t="shared" si="8"/>
        <v>70</v>
      </c>
      <c r="M45" s="7">
        <f>L45*7</f>
        <v>490</v>
      </c>
      <c r="N45" s="7">
        <f>K45*L45</f>
        <v>2170</v>
      </c>
      <c r="O45" s="8"/>
      <c r="P45" s="19"/>
    </row>
    <row r="46" spans="2:16" s="21" customFormat="1">
      <c r="B46" s="9" t="s">
        <v>8</v>
      </c>
      <c r="C46" s="10">
        <v>28</v>
      </c>
      <c r="D46" s="10">
        <v>70</v>
      </c>
      <c r="E46" s="11">
        <f t="shared" si="9"/>
        <v>490</v>
      </c>
      <c r="F46" s="11">
        <f t="shared" ref="F46:F56" si="12">C46*D46</f>
        <v>1960</v>
      </c>
      <c r="G46" s="8"/>
      <c r="H46" s="19"/>
      <c r="I46" s="19"/>
      <c r="J46" s="9" t="str">
        <f t="shared" si="10"/>
        <v>февраль</v>
      </c>
      <c r="K46" s="10">
        <f t="shared" si="11"/>
        <v>28</v>
      </c>
      <c r="L46" s="10">
        <f t="shared" si="8"/>
        <v>70</v>
      </c>
      <c r="M46" s="11">
        <f t="shared" ref="M46:M56" si="13">L46*7</f>
        <v>490</v>
      </c>
      <c r="N46" s="11">
        <f t="shared" ref="N46:N56" si="14">K46*L46</f>
        <v>1960</v>
      </c>
      <c r="O46" s="8"/>
      <c r="P46" s="19"/>
    </row>
    <row r="47" spans="2:16" s="21" customFormat="1">
      <c r="B47" s="9" t="s">
        <v>9</v>
      </c>
      <c r="C47" s="10">
        <v>31</v>
      </c>
      <c r="D47" s="10">
        <v>70</v>
      </c>
      <c r="E47" s="11">
        <f t="shared" si="9"/>
        <v>490</v>
      </c>
      <c r="F47" s="11">
        <f t="shared" si="12"/>
        <v>2170</v>
      </c>
      <c r="G47" s="8"/>
      <c r="H47" s="19"/>
      <c r="I47" s="19"/>
      <c r="J47" s="9" t="str">
        <f t="shared" si="10"/>
        <v>март</v>
      </c>
      <c r="K47" s="10">
        <f t="shared" si="11"/>
        <v>31</v>
      </c>
      <c r="L47" s="10">
        <f t="shared" si="8"/>
        <v>70</v>
      </c>
      <c r="M47" s="11">
        <f t="shared" si="13"/>
        <v>490</v>
      </c>
      <c r="N47" s="11">
        <f t="shared" si="14"/>
        <v>2170</v>
      </c>
      <c r="O47" s="8"/>
      <c r="P47" s="19"/>
    </row>
    <row r="48" spans="2:16" s="21" customFormat="1">
      <c r="B48" s="12" t="s">
        <v>10</v>
      </c>
      <c r="C48" s="13">
        <v>30</v>
      </c>
      <c r="D48" s="13">
        <v>80</v>
      </c>
      <c r="E48" s="11">
        <f t="shared" si="9"/>
        <v>560</v>
      </c>
      <c r="F48" s="11">
        <f t="shared" si="12"/>
        <v>2400</v>
      </c>
      <c r="G48" s="8"/>
      <c r="H48" s="19"/>
      <c r="I48" s="19"/>
      <c r="J48" s="12" t="str">
        <f t="shared" si="10"/>
        <v>апрель</v>
      </c>
      <c r="K48" s="13">
        <f t="shared" si="11"/>
        <v>30</v>
      </c>
      <c r="L48" s="13">
        <f t="shared" si="8"/>
        <v>80</v>
      </c>
      <c r="M48" s="11">
        <f t="shared" si="13"/>
        <v>560</v>
      </c>
      <c r="N48" s="11">
        <f t="shared" si="14"/>
        <v>2400</v>
      </c>
      <c r="O48" s="8"/>
      <c r="P48" s="19"/>
    </row>
    <row r="49" spans="2:16" s="21" customFormat="1">
      <c r="B49" s="12" t="s">
        <v>11</v>
      </c>
      <c r="C49" s="13">
        <v>31</v>
      </c>
      <c r="D49" s="13">
        <v>90</v>
      </c>
      <c r="E49" s="11">
        <f t="shared" si="9"/>
        <v>630</v>
      </c>
      <c r="F49" s="11">
        <f t="shared" si="12"/>
        <v>2790</v>
      </c>
      <c r="G49" s="8"/>
      <c r="H49" s="19"/>
      <c r="I49" s="19"/>
      <c r="J49" s="12" t="str">
        <f t="shared" si="10"/>
        <v>май</v>
      </c>
      <c r="K49" s="13">
        <f t="shared" si="11"/>
        <v>31</v>
      </c>
      <c r="L49" s="13">
        <f t="shared" si="8"/>
        <v>90</v>
      </c>
      <c r="M49" s="11">
        <f t="shared" si="13"/>
        <v>630</v>
      </c>
      <c r="N49" s="11">
        <f t="shared" si="14"/>
        <v>2790</v>
      </c>
      <c r="O49" s="8"/>
      <c r="P49" s="19"/>
    </row>
    <row r="50" spans="2:16" s="21" customFormat="1">
      <c r="B50" s="15" t="s">
        <v>12</v>
      </c>
      <c r="C50" s="16">
        <v>30</v>
      </c>
      <c r="D50" s="16">
        <v>100</v>
      </c>
      <c r="E50" s="11">
        <f t="shared" si="9"/>
        <v>700</v>
      </c>
      <c r="F50" s="11">
        <f t="shared" si="12"/>
        <v>3000</v>
      </c>
      <c r="G50" s="8"/>
      <c r="H50" s="19"/>
      <c r="I50" s="19"/>
      <c r="J50" s="15" t="str">
        <f t="shared" si="10"/>
        <v>июнь</v>
      </c>
      <c r="K50" s="16">
        <f t="shared" si="11"/>
        <v>30</v>
      </c>
      <c r="L50" s="16">
        <f t="shared" si="8"/>
        <v>100</v>
      </c>
      <c r="M50" s="11">
        <f t="shared" si="13"/>
        <v>700</v>
      </c>
      <c r="N50" s="11">
        <f t="shared" si="14"/>
        <v>3000</v>
      </c>
      <c r="O50" s="8"/>
      <c r="P50" s="19"/>
    </row>
    <row r="51" spans="2:16" s="21" customFormat="1">
      <c r="B51" s="15" t="s">
        <v>13</v>
      </c>
      <c r="C51" s="16">
        <v>31</v>
      </c>
      <c r="D51" s="16">
        <v>120</v>
      </c>
      <c r="E51" s="11">
        <f t="shared" si="9"/>
        <v>840</v>
      </c>
      <c r="F51" s="11">
        <f t="shared" si="12"/>
        <v>3720</v>
      </c>
      <c r="G51" s="8"/>
      <c r="H51" s="19"/>
      <c r="I51" s="19"/>
      <c r="J51" s="15" t="str">
        <f t="shared" si="10"/>
        <v>июль</v>
      </c>
      <c r="K51" s="16">
        <f t="shared" si="11"/>
        <v>31</v>
      </c>
      <c r="L51" s="16">
        <f t="shared" si="8"/>
        <v>120</v>
      </c>
      <c r="M51" s="11">
        <f t="shared" si="13"/>
        <v>840</v>
      </c>
      <c r="N51" s="11">
        <f t="shared" si="14"/>
        <v>3720</v>
      </c>
      <c r="O51" s="8"/>
      <c r="P51" s="19"/>
    </row>
    <row r="52" spans="2:16" s="21" customFormat="1">
      <c r="B52" s="15" t="s">
        <v>14</v>
      </c>
      <c r="C52" s="16">
        <v>31</v>
      </c>
      <c r="D52" s="16">
        <v>120</v>
      </c>
      <c r="E52" s="11">
        <f t="shared" si="9"/>
        <v>840</v>
      </c>
      <c r="F52" s="11">
        <f t="shared" si="12"/>
        <v>3720</v>
      </c>
      <c r="G52" s="8"/>
      <c r="H52" s="19"/>
      <c r="I52" s="19"/>
      <c r="J52" s="15" t="str">
        <f t="shared" si="10"/>
        <v>август</v>
      </c>
      <c r="K52" s="16">
        <f t="shared" si="11"/>
        <v>31</v>
      </c>
      <c r="L52" s="16">
        <f t="shared" si="8"/>
        <v>120</v>
      </c>
      <c r="M52" s="11">
        <f t="shared" si="13"/>
        <v>840</v>
      </c>
      <c r="N52" s="11">
        <f t="shared" si="14"/>
        <v>3720</v>
      </c>
      <c r="O52" s="8"/>
      <c r="P52" s="19"/>
    </row>
    <row r="53" spans="2:16" s="21" customFormat="1">
      <c r="B53" s="12" t="s">
        <v>15</v>
      </c>
      <c r="C53" s="13">
        <v>30</v>
      </c>
      <c r="D53" s="13">
        <v>90</v>
      </c>
      <c r="E53" s="11">
        <f t="shared" si="9"/>
        <v>630</v>
      </c>
      <c r="F53" s="11">
        <f t="shared" si="12"/>
        <v>2700</v>
      </c>
      <c r="G53" s="8"/>
      <c r="H53" s="19"/>
      <c r="I53" s="19"/>
      <c r="J53" s="12" t="str">
        <f t="shared" si="10"/>
        <v>сентябрь</v>
      </c>
      <c r="K53" s="13">
        <f t="shared" si="11"/>
        <v>30</v>
      </c>
      <c r="L53" s="13">
        <f t="shared" si="8"/>
        <v>90</v>
      </c>
      <c r="M53" s="11">
        <f t="shared" si="13"/>
        <v>630</v>
      </c>
      <c r="N53" s="11">
        <f t="shared" si="14"/>
        <v>2700</v>
      </c>
      <c r="O53" s="8"/>
      <c r="P53" s="19"/>
    </row>
    <row r="54" spans="2:16" s="21" customFormat="1">
      <c r="B54" s="12" t="s">
        <v>16</v>
      </c>
      <c r="C54" s="13">
        <v>31</v>
      </c>
      <c r="D54" s="13">
        <v>80</v>
      </c>
      <c r="E54" s="11">
        <f t="shared" si="9"/>
        <v>560</v>
      </c>
      <c r="F54" s="11">
        <f t="shared" si="12"/>
        <v>2480</v>
      </c>
      <c r="G54" s="8"/>
      <c r="H54" s="19"/>
      <c r="I54" s="19"/>
      <c r="J54" s="12" t="str">
        <f t="shared" si="10"/>
        <v>октябрь</v>
      </c>
      <c r="K54" s="13">
        <f t="shared" si="11"/>
        <v>31</v>
      </c>
      <c r="L54" s="13">
        <f t="shared" si="8"/>
        <v>80</v>
      </c>
      <c r="M54" s="11">
        <f t="shared" si="13"/>
        <v>560</v>
      </c>
      <c r="N54" s="11">
        <f t="shared" si="14"/>
        <v>2480</v>
      </c>
      <c r="O54" s="8"/>
      <c r="P54" s="19"/>
    </row>
    <row r="55" spans="2:16" s="21" customFormat="1">
      <c r="B55" s="9" t="s">
        <v>17</v>
      </c>
      <c r="C55" s="10">
        <v>30</v>
      </c>
      <c r="D55" s="10">
        <v>70</v>
      </c>
      <c r="E55" s="11">
        <f t="shared" si="9"/>
        <v>490</v>
      </c>
      <c r="F55" s="11">
        <f t="shared" si="12"/>
        <v>2100</v>
      </c>
      <c r="G55" s="8"/>
      <c r="H55" s="19"/>
      <c r="I55" s="19"/>
      <c r="J55" s="9" t="str">
        <f t="shared" si="10"/>
        <v>ноябрь</v>
      </c>
      <c r="K55" s="10">
        <f t="shared" si="11"/>
        <v>30</v>
      </c>
      <c r="L55" s="10">
        <f t="shared" si="8"/>
        <v>70</v>
      </c>
      <c r="M55" s="11">
        <f t="shared" si="13"/>
        <v>490</v>
      </c>
      <c r="N55" s="11">
        <f t="shared" si="14"/>
        <v>2100</v>
      </c>
      <c r="O55" s="8"/>
      <c r="P55" s="19"/>
    </row>
    <row r="56" spans="2:16" s="21" customFormat="1">
      <c r="B56" s="9" t="s">
        <v>18</v>
      </c>
      <c r="C56" s="10">
        <v>31</v>
      </c>
      <c r="D56" s="10">
        <v>70</v>
      </c>
      <c r="E56" s="11">
        <f t="shared" si="9"/>
        <v>490</v>
      </c>
      <c r="F56" s="11">
        <f t="shared" si="12"/>
        <v>2170</v>
      </c>
      <c r="G56" s="8"/>
      <c r="H56" s="19"/>
      <c r="I56" s="19"/>
      <c r="J56" s="9" t="str">
        <f t="shared" si="10"/>
        <v>декабрь</v>
      </c>
      <c r="K56" s="10">
        <f t="shared" si="11"/>
        <v>31</v>
      </c>
      <c r="L56" s="10">
        <f t="shared" si="8"/>
        <v>70</v>
      </c>
      <c r="M56" s="11">
        <f t="shared" si="13"/>
        <v>490</v>
      </c>
      <c r="N56" s="11">
        <f t="shared" si="14"/>
        <v>2170</v>
      </c>
      <c r="O56" s="8"/>
      <c r="P56" s="19"/>
    </row>
    <row r="57" spans="2:16" s="21" customFormat="1" ht="15.6">
      <c r="B57" s="75">
        <f>SUM(C45:C56)</f>
        <v>365</v>
      </c>
      <c r="C57" s="76"/>
      <c r="D57" s="77">
        <f>SUM(F45:F56)</f>
        <v>31380</v>
      </c>
      <c r="E57" s="73"/>
      <c r="F57" s="76"/>
      <c r="G57" s="18"/>
      <c r="H57" s="19"/>
      <c r="I57" s="19"/>
      <c r="J57" s="75">
        <f>SUM(K45:K56)</f>
        <v>365</v>
      </c>
      <c r="K57" s="76"/>
      <c r="L57" s="77">
        <f>SUM(N45:N56)</f>
        <v>31380</v>
      </c>
      <c r="M57" s="73"/>
      <c r="N57" s="76"/>
      <c r="O57" s="18"/>
      <c r="P57" s="19"/>
    </row>
    <row r="58" spans="2:16" s="21" customFormat="1">
      <c r="B58" s="39" t="s">
        <v>40</v>
      </c>
      <c r="C58" s="9" t="s">
        <v>19</v>
      </c>
      <c r="D58" s="40">
        <v>0.8</v>
      </c>
      <c r="E58" s="41">
        <v>0.8</v>
      </c>
      <c r="F58" s="34">
        <f>D57*E58</f>
        <v>25104</v>
      </c>
      <c r="G58" s="18"/>
      <c r="H58" s="19"/>
      <c r="I58" s="19"/>
      <c r="J58" s="39" t="str">
        <f>B58</f>
        <v>ДОХОД1</v>
      </c>
      <c r="K58" s="9" t="str">
        <f>C58</f>
        <v>заполняемость</v>
      </c>
      <c r="L58" s="40">
        <f>D58</f>
        <v>0.8</v>
      </c>
      <c r="M58" s="41">
        <f>E58</f>
        <v>0.8</v>
      </c>
      <c r="N58" s="34">
        <f>L57*M58</f>
        <v>25104</v>
      </c>
      <c r="O58" s="18"/>
      <c r="P58" s="19"/>
    </row>
    <row r="59" spans="2:16" s="21" customFormat="1">
      <c r="B59" s="9" t="s">
        <v>20</v>
      </c>
      <c r="C59" s="9"/>
      <c r="D59" s="40">
        <v>0.2</v>
      </c>
      <c r="E59" s="41">
        <v>0.2</v>
      </c>
      <c r="F59" s="35">
        <f>F58*E59</f>
        <v>5020.8</v>
      </c>
      <c r="G59" s="8"/>
      <c r="H59" s="19"/>
      <c r="I59" s="19"/>
      <c r="J59" s="83" t="str">
        <f t="shared" ref="J59:J64" si="15">B59</f>
        <v>управление, реклама</v>
      </c>
      <c r="K59" s="84"/>
      <c r="L59" s="40">
        <f>D59</f>
        <v>0.2</v>
      </c>
      <c r="M59" s="41">
        <f>E59</f>
        <v>0.2</v>
      </c>
      <c r="N59" s="35">
        <f>N58*M59</f>
        <v>5020.8</v>
      </c>
      <c r="O59" s="8"/>
      <c r="P59" s="19"/>
    </row>
    <row r="60" spans="2:16" s="21" customFormat="1">
      <c r="B60" s="9" t="s">
        <v>21</v>
      </c>
      <c r="C60" s="9" t="s">
        <v>22</v>
      </c>
      <c r="D60" s="41">
        <v>150</v>
      </c>
      <c r="E60" s="41">
        <v>12</v>
      </c>
      <c r="F60" s="36">
        <f>D60*E60</f>
        <v>1800</v>
      </c>
      <c r="G60" s="8"/>
      <c r="H60" s="19"/>
      <c r="I60" s="19"/>
      <c r="J60" s="9" t="str">
        <f t="shared" si="15"/>
        <v>эл/вода</v>
      </c>
      <c r="K60" s="9" t="str">
        <f>C60</f>
        <v>в месяц</v>
      </c>
      <c r="L60" s="41">
        <f>D60</f>
        <v>150</v>
      </c>
      <c r="M60" s="41">
        <f>E60</f>
        <v>12</v>
      </c>
      <c r="N60" s="36">
        <f>L60*M60</f>
        <v>1800</v>
      </c>
      <c r="O60" s="8"/>
      <c r="P60" s="19"/>
    </row>
    <row r="61" spans="2:16" s="21" customFormat="1" ht="15.6">
      <c r="B61" s="9" t="s">
        <v>23</v>
      </c>
      <c r="C61" s="83" t="s">
        <v>36</v>
      </c>
      <c r="D61" s="73"/>
      <c r="E61" s="76"/>
      <c r="F61" s="36">
        <v>600</v>
      </c>
      <c r="G61" s="8"/>
      <c r="H61" s="19"/>
      <c r="I61" s="19"/>
      <c r="J61" s="9" t="str">
        <f t="shared" si="15"/>
        <v>налог</v>
      </c>
      <c r="K61" s="83" t="str">
        <f>C61</f>
        <v>в год</v>
      </c>
      <c r="L61" s="73"/>
      <c r="M61" s="76"/>
      <c r="N61" s="36">
        <f>F61</f>
        <v>600</v>
      </c>
      <c r="O61" s="8"/>
      <c r="P61" s="19"/>
    </row>
    <row r="62" spans="2:16" s="21" customFormat="1">
      <c r="B62" s="9" t="s">
        <v>35</v>
      </c>
      <c r="C62" s="9" t="s">
        <v>22</v>
      </c>
      <c r="D62" s="41">
        <v>100</v>
      </c>
      <c r="E62" s="41">
        <v>12</v>
      </c>
      <c r="F62" s="36">
        <f>D62*E62</f>
        <v>1200</v>
      </c>
      <c r="G62" s="8"/>
      <c r="H62" s="19"/>
      <c r="I62" s="19"/>
      <c r="J62" s="9" t="str">
        <f t="shared" si="15"/>
        <v>комунидад+интернет</v>
      </c>
      <c r="K62" s="9" t="str">
        <f>C62</f>
        <v>в месяц</v>
      </c>
      <c r="L62" s="41">
        <f>D62</f>
        <v>100</v>
      </c>
      <c r="M62" s="41">
        <f>E62</f>
        <v>12</v>
      </c>
      <c r="N62" s="36">
        <f>L62*M62</f>
        <v>1200</v>
      </c>
      <c r="O62" s="8"/>
      <c r="P62" s="19"/>
    </row>
    <row r="63" spans="2:16" s="21" customFormat="1" ht="15.6">
      <c r="B63" s="9" t="s">
        <v>54</v>
      </c>
      <c r="C63" s="83" t="s">
        <v>36</v>
      </c>
      <c r="D63" s="73"/>
      <c r="E63" s="76"/>
      <c r="F63" s="36">
        <v>250</v>
      </c>
      <c r="G63" s="8"/>
      <c r="H63" s="19"/>
      <c r="I63" s="19"/>
      <c r="J63" s="9" t="str">
        <f t="shared" si="15"/>
        <v>страховка</v>
      </c>
      <c r="K63" s="83" t="str">
        <f>C63</f>
        <v>в год</v>
      </c>
      <c r="L63" s="73"/>
      <c r="M63" s="76"/>
      <c r="N63" s="36">
        <f>F63</f>
        <v>250</v>
      </c>
      <c r="O63" s="8"/>
      <c r="P63" s="19"/>
    </row>
    <row r="64" spans="2:16" s="21" customFormat="1" ht="15.6">
      <c r="B64" s="9" t="s">
        <v>41</v>
      </c>
      <c r="C64" s="83" t="s">
        <v>36</v>
      </c>
      <c r="D64" s="73"/>
      <c r="E64" s="76"/>
      <c r="F64" s="37">
        <f>SUM(F59:F63)</f>
        <v>8870.7999999999993</v>
      </c>
      <c r="G64" s="18"/>
      <c r="H64" s="19"/>
      <c r="I64" s="19"/>
      <c r="J64" s="9" t="str">
        <f t="shared" si="15"/>
        <v>Итого расходы</v>
      </c>
      <c r="K64" s="83" t="str">
        <f>C64</f>
        <v>в год</v>
      </c>
      <c r="L64" s="73"/>
      <c r="M64" s="76"/>
      <c r="N64" s="37">
        <f>SUM(N59:N63)</f>
        <v>8870.7999999999993</v>
      </c>
      <c r="O64" s="18"/>
      <c r="P64" s="19"/>
    </row>
    <row r="65" spans="2:16" s="21" customFormat="1" ht="16.2" thickBot="1">
      <c r="B65" s="78" t="s">
        <v>42</v>
      </c>
      <c r="C65" s="73"/>
      <c r="D65" s="73"/>
      <c r="E65" s="76"/>
      <c r="F65" s="52">
        <f>F58-F64</f>
        <v>16233.2</v>
      </c>
      <c r="G65" s="38">
        <v>2</v>
      </c>
      <c r="H65" s="55">
        <f>F65*G65</f>
        <v>32466.400000000001</v>
      </c>
      <c r="I65" s="19"/>
      <c r="J65" s="78" t="str">
        <f>B65</f>
        <v>ДОХОД2</v>
      </c>
      <c r="K65" s="73"/>
      <c r="L65" s="73"/>
      <c r="M65" s="76"/>
      <c r="N65" s="52">
        <f>N58-N64</f>
        <v>16233.2</v>
      </c>
      <c r="O65" s="38">
        <v>2</v>
      </c>
      <c r="P65" s="55">
        <f>N65*O65</f>
        <v>32466.400000000001</v>
      </c>
    </row>
    <row r="66" spans="2:16" s="21" customFormat="1" ht="25.95" customHeight="1" thickTop="1" thickBot="1">
      <c r="B66" s="95" t="s">
        <v>43</v>
      </c>
      <c r="C66" s="95"/>
      <c r="D66" s="95"/>
      <c r="E66" s="96"/>
      <c r="F66" s="43">
        <f>F65*100/G42</f>
        <v>21.472486772486771</v>
      </c>
      <c r="G66" s="54">
        <v>2</v>
      </c>
      <c r="H66" s="43">
        <f>F66*G66</f>
        <v>42.944973544973543</v>
      </c>
      <c r="I66" s="19"/>
      <c r="J66" s="95" t="s">
        <v>53</v>
      </c>
      <c r="K66" s="95"/>
      <c r="L66" s="95"/>
      <c r="M66" s="96"/>
      <c r="N66" s="43">
        <f>N65*100/O42</f>
        <v>10.171177944862155</v>
      </c>
      <c r="O66" s="54">
        <v>2</v>
      </c>
      <c r="P66" s="43">
        <f>N66*O66</f>
        <v>20.34235588972431</v>
      </c>
    </row>
    <row r="67" spans="2:16" s="21" customFormat="1" ht="14.4" thickTop="1">
      <c r="B67" s="83" t="s">
        <v>23</v>
      </c>
      <c r="C67" s="84"/>
      <c r="D67" s="40">
        <v>0.24</v>
      </c>
      <c r="E67" s="41">
        <v>0.24</v>
      </c>
      <c r="F67" s="53">
        <f>F58*E67</f>
        <v>6024.96</v>
      </c>
      <c r="G67" s="38">
        <v>2</v>
      </c>
      <c r="H67" s="56">
        <f>F67*G67</f>
        <v>12049.92</v>
      </c>
      <c r="I67" s="19"/>
      <c r="J67" s="83" t="str">
        <f>B67</f>
        <v>налог</v>
      </c>
      <c r="K67" s="84"/>
      <c r="L67" s="40">
        <f>D67</f>
        <v>0.24</v>
      </c>
      <c r="M67" s="41">
        <f>E67</f>
        <v>0.24</v>
      </c>
      <c r="N67" s="53">
        <f>N58*M67</f>
        <v>6024.96</v>
      </c>
      <c r="O67" s="38">
        <v>2</v>
      </c>
      <c r="P67" s="56">
        <f>N67*O67</f>
        <v>12049.92</v>
      </c>
    </row>
    <row r="68" spans="2:16" s="21" customFormat="1" ht="16.2" thickBot="1">
      <c r="B68" s="78" t="s">
        <v>44</v>
      </c>
      <c r="C68" s="73"/>
      <c r="D68" s="73"/>
      <c r="E68" s="76"/>
      <c r="F68" s="51">
        <f>F65-F67</f>
        <v>10208.240000000002</v>
      </c>
      <c r="G68" s="38">
        <v>2</v>
      </c>
      <c r="H68" s="55">
        <f>F68*G68</f>
        <v>20416.480000000003</v>
      </c>
      <c r="I68" s="19"/>
      <c r="J68" s="78" t="s">
        <v>47</v>
      </c>
      <c r="K68" s="73"/>
      <c r="L68" s="73"/>
      <c r="M68" s="76"/>
      <c r="N68" s="51">
        <f>N65-N67</f>
        <v>10208.240000000002</v>
      </c>
      <c r="O68" s="38">
        <v>2</v>
      </c>
      <c r="P68" s="55">
        <f>N68*O68</f>
        <v>20416.480000000003</v>
      </c>
    </row>
    <row r="69" spans="2:16" s="21" customFormat="1" ht="16.8" thickTop="1" thickBot="1">
      <c r="B69" s="72" t="s">
        <v>30</v>
      </c>
      <c r="C69" s="73"/>
      <c r="D69" s="73"/>
      <c r="E69" s="74"/>
      <c r="F69" s="43">
        <f>F68*100/G42</f>
        <v>13.502962962962965</v>
      </c>
      <c r="G69" s="54">
        <v>2</v>
      </c>
      <c r="H69" s="43">
        <f>F69*G69</f>
        <v>27.005925925925929</v>
      </c>
      <c r="I69" s="19"/>
      <c r="J69" s="72" t="s">
        <v>30</v>
      </c>
      <c r="K69" s="73"/>
      <c r="L69" s="73"/>
      <c r="M69" s="74"/>
      <c r="N69" s="43">
        <f>N68*100/O42</f>
        <v>6.3961403508771939</v>
      </c>
      <c r="O69" s="54">
        <v>2</v>
      </c>
      <c r="P69" s="43">
        <f>N69*O69</f>
        <v>12.792280701754388</v>
      </c>
    </row>
    <row r="70" spans="2:16" s="21" customFormat="1" ht="77.25" customHeight="1" thickTop="1">
      <c r="B70" s="72" t="s">
        <v>24</v>
      </c>
      <c r="C70" s="90"/>
      <c r="D70" s="87" t="s">
        <v>31</v>
      </c>
      <c r="E70" s="89">
        <v>3.2000000000000001E-2</v>
      </c>
      <c r="F70" s="85">
        <f>C71*12</f>
        <v>5386.92</v>
      </c>
      <c r="G70" s="99" t="s">
        <v>25</v>
      </c>
      <c r="H70" s="19"/>
      <c r="I70" s="19"/>
      <c r="J70" s="22"/>
      <c r="K70" s="22"/>
      <c r="L70" s="23"/>
      <c r="M70" s="24"/>
      <c r="N70" s="27"/>
      <c r="O70" s="28"/>
      <c r="P70" s="19"/>
    </row>
    <row r="71" spans="2:16" s="21" customFormat="1">
      <c r="B71" s="9" t="s">
        <v>50</v>
      </c>
      <c r="C71" s="41">
        <v>448.91</v>
      </c>
      <c r="D71" s="88"/>
      <c r="E71" s="88"/>
      <c r="F71" s="86"/>
      <c r="G71" s="100"/>
      <c r="H71" s="19"/>
      <c r="I71" s="19"/>
      <c r="J71" s="25"/>
      <c r="K71" s="26"/>
      <c r="L71" s="23"/>
      <c r="M71" s="24"/>
      <c r="N71" s="27"/>
      <c r="O71" s="28"/>
      <c r="P71" s="19"/>
    </row>
    <row r="72" spans="2:16" s="21" customFormat="1" ht="14.4" thickBot="1">
      <c r="B72" s="78" t="s">
        <v>45</v>
      </c>
      <c r="C72" s="79"/>
      <c r="D72" s="79"/>
      <c r="E72" s="80"/>
      <c r="F72" s="42">
        <f>F68-F70</f>
        <v>4821.3200000000015</v>
      </c>
      <c r="G72" s="19"/>
      <c r="H72" s="19"/>
      <c r="I72" s="19"/>
      <c r="J72" s="29"/>
      <c r="K72" s="29"/>
      <c r="L72" s="29"/>
      <c r="M72" s="29"/>
      <c r="N72" s="30"/>
      <c r="O72" s="25"/>
      <c r="P72" s="19"/>
    </row>
    <row r="73" spans="2:16" s="21" customFormat="1" ht="15" thickTop="1" thickBot="1">
      <c r="B73" s="95" t="s">
        <v>29</v>
      </c>
      <c r="C73" s="95"/>
      <c r="D73" s="95"/>
      <c r="E73" s="96"/>
      <c r="F73" s="43">
        <f>F72*100/G42</f>
        <v>6.3774074074074099</v>
      </c>
      <c r="G73" s="48" t="s">
        <v>26</v>
      </c>
      <c r="H73" s="19"/>
      <c r="I73" s="19"/>
      <c r="J73" s="101"/>
      <c r="K73" s="101"/>
      <c r="L73" s="101"/>
      <c r="M73" s="101"/>
      <c r="N73" s="31"/>
      <c r="O73" s="25"/>
      <c r="P73" s="19"/>
    </row>
    <row r="74" spans="2:16" ht="14.4" thickTop="1"/>
  </sheetData>
  <mergeCells count="82">
    <mergeCell ref="B73:E73"/>
    <mergeCell ref="G39:G41"/>
    <mergeCell ref="B42:E42"/>
    <mergeCell ref="D43:F43"/>
    <mergeCell ref="B66:E66"/>
    <mergeCell ref="G70:G71"/>
    <mergeCell ref="C63:E63"/>
    <mergeCell ref="C64:E64"/>
    <mergeCell ref="B65:E65"/>
    <mergeCell ref="B67:C67"/>
    <mergeCell ref="J73:M73"/>
    <mergeCell ref="J42:M42"/>
    <mergeCell ref="L43:N43"/>
    <mergeCell ref="O2:O4"/>
    <mergeCell ref="J29:M29"/>
    <mergeCell ref="J5:M5"/>
    <mergeCell ref="L6:N6"/>
    <mergeCell ref="J22:K22"/>
    <mergeCell ref="K24:M24"/>
    <mergeCell ref="K26:M26"/>
    <mergeCell ref="O39:O41"/>
    <mergeCell ref="B36:E36"/>
    <mergeCell ref="B5:E5"/>
    <mergeCell ref="D6:F6"/>
    <mergeCell ref="B29:E29"/>
    <mergeCell ref="G33:G34"/>
    <mergeCell ref="B22:C22"/>
    <mergeCell ref="B28:E28"/>
    <mergeCell ref="B30:C30"/>
    <mergeCell ref="B31:E31"/>
    <mergeCell ref="B33:C33"/>
    <mergeCell ref="C24:E24"/>
    <mergeCell ref="G2:G4"/>
    <mergeCell ref="J66:M66"/>
    <mergeCell ref="K27:M27"/>
    <mergeCell ref="J28:M28"/>
    <mergeCell ref="J30:K30"/>
    <mergeCell ref="J31:M31"/>
    <mergeCell ref="B6:B7"/>
    <mergeCell ref="C6:C7"/>
    <mergeCell ref="J6:J7"/>
    <mergeCell ref="K6:K7"/>
    <mergeCell ref="C27:E27"/>
    <mergeCell ref="C26:E26"/>
    <mergeCell ref="D70:D71"/>
    <mergeCell ref="E70:E71"/>
    <mergeCell ref="J32:M32"/>
    <mergeCell ref="B43:B44"/>
    <mergeCell ref="C43:C44"/>
    <mergeCell ref="C61:E61"/>
    <mergeCell ref="B35:E35"/>
    <mergeCell ref="B32:E32"/>
    <mergeCell ref="J65:M65"/>
    <mergeCell ref="J67:K67"/>
    <mergeCell ref="J68:M68"/>
    <mergeCell ref="F70:F71"/>
    <mergeCell ref="D33:D34"/>
    <mergeCell ref="E33:E34"/>
    <mergeCell ref="F33:F34"/>
    <mergeCell ref="B69:E69"/>
    <mergeCell ref="B68:E68"/>
    <mergeCell ref="B70:C70"/>
    <mergeCell ref="L57:N57"/>
    <mergeCell ref="J20:K20"/>
    <mergeCell ref="L20:N20"/>
    <mergeCell ref="B72:E72"/>
    <mergeCell ref="J43:J44"/>
    <mergeCell ref="K43:K44"/>
    <mergeCell ref="J59:K59"/>
    <mergeCell ref="K61:M61"/>
    <mergeCell ref="K63:M63"/>
    <mergeCell ref="K64:M64"/>
    <mergeCell ref="B4:C4"/>
    <mergeCell ref="B41:C41"/>
    <mergeCell ref="J41:K41"/>
    <mergeCell ref="J4:K4"/>
    <mergeCell ref="J69:M69"/>
    <mergeCell ref="B20:C20"/>
    <mergeCell ref="D20:F20"/>
    <mergeCell ref="B57:C57"/>
    <mergeCell ref="D57:F57"/>
    <mergeCell ref="J57:K57"/>
  </mergeCells>
  <phoneticPr fontId="1" type="noConversion"/>
  <pageMargins left="0.51181102362204722" right="0.31496062992125984" top="0.55118110236220474" bottom="0.35433070866141736" header="0" footer="0"/>
  <pageSetup paperSize="9" scale="59" orientation="landscape" r:id="rId1"/>
  <rowBreaks count="1" manualBreakCount="1">
    <brk id="3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2020-02-13T09:13:57Z</cp:lastPrinted>
  <dcterms:created xsi:type="dcterms:W3CDTF">2017-08-11T15:08:53Z</dcterms:created>
  <dcterms:modified xsi:type="dcterms:W3CDTF">2020-02-13T09:16:47Z</dcterms:modified>
</cp:coreProperties>
</file>