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8"/>
  <workbookPr showInkAnnotation="0"/>
  <mc:AlternateContent xmlns:mc="http://schemas.openxmlformats.org/markup-compatibility/2006">
    <mc:Choice Requires="x15">
      <x15ac:absPath xmlns:x15ac="http://schemas.microsoft.com/office/spreadsheetml/2010/11/ac" url="/Users/elenak/Downloads/"/>
    </mc:Choice>
  </mc:AlternateContent>
  <xr:revisionPtr revIDLastSave="0" documentId="8_{733A7340-3D26-DF44-9F8C-2B8538E7E487}" xr6:coauthVersionLast="45" xr6:coauthVersionMax="45" xr10:uidLastSave="{00000000-0000-0000-0000-000000000000}"/>
  <bookViews>
    <workbookView xWindow="4800" yWindow="2220" windowWidth="28800" windowHeight="16380" tabRatio="5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1" i="1" l="1"/>
  <c r="M22" i="1"/>
  <c r="N22" i="1" s="1"/>
  <c r="M23" i="1"/>
  <c r="M24" i="1"/>
  <c r="M25" i="1"/>
  <c r="M21" i="1"/>
  <c r="M59" i="1"/>
  <c r="M60" i="1"/>
  <c r="M61" i="1"/>
  <c r="M62" i="1"/>
  <c r="M58" i="1"/>
  <c r="O97" i="1"/>
  <c r="N95" i="1"/>
  <c r="M95" i="1"/>
  <c r="M96" i="1"/>
  <c r="M97" i="1"/>
  <c r="M98" i="1"/>
  <c r="M94" i="1"/>
  <c r="F22" i="1"/>
  <c r="O24" i="1"/>
  <c r="O106" i="1" l="1"/>
  <c r="O70" i="1"/>
  <c r="L39" i="1"/>
  <c r="L41" i="1" s="1"/>
  <c r="O41" i="1" s="1"/>
  <c r="D41" i="1"/>
  <c r="F41" i="1" s="1"/>
  <c r="G42" i="1" s="1"/>
  <c r="L77" i="1"/>
  <c r="O77" i="1" s="1"/>
  <c r="L75" i="1"/>
  <c r="D77" i="1"/>
  <c r="F77" i="1" s="1"/>
  <c r="G78" i="1" s="1"/>
  <c r="O98" i="1"/>
  <c r="G98" i="1"/>
  <c r="O96" i="1"/>
  <c r="G96" i="1"/>
  <c r="F95" i="1"/>
  <c r="N94" i="1"/>
  <c r="F94" i="1"/>
  <c r="O92" i="1"/>
  <c r="N92" i="1"/>
  <c r="G92" i="1"/>
  <c r="F92" i="1"/>
  <c r="O91" i="1"/>
  <c r="N91" i="1"/>
  <c r="G91" i="1"/>
  <c r="F91" i="1"/>
  <c r="O90" i="1"/>
  <c r="N90" i="1"/>
  <c r="G90" i="1"/>
  <c r="F90" i="1"/>
  <c r="O89" i="1"/>
  <c r="N89" i="1"/>
  <c r="G89" i="1"/>
  <c r="F89" i="1"/>
  <c r="O88" i="1"/>
  <c r="N88" i="1"/>
  <c r="G88" i="1"/>
  <c r="F88" i="1"/>
  <c r="O87" i="1"/>
  <c r="N87" i="1"/>
  <c r="G87" i="1"/>
  <c r="F87" i="1"/>
  <c r="O86" i="1"/>
  <c r="N86" i="1"/>
  <c r="G86" i="1"/>
  <c r="F86" i="1"/>
  <c r="O85" i="1"/>
  <c r="N85" i="1"/>
  <c r="G85" i="1"/>
  <c r="F85" i="1"/>
  <c r="O84" i="1"/>
  <c r="N84" i="1"/>
  <c r="G84" i="1"/>
  <c r="F84" i="1"/>
  <c r="O83" i="1"/>
  <c r="N83" i="1"/>
  <c r="G83" i="1"/>
  <c r="F83" i="1"/>
  <c r="O82" i="1"/>
  <c r="N82" i="1"/>
  <c r="G82" i="1"/>
  <c r="F82" i="1"/>
  <c r="O81" i="1"/>
  <c r="N81" i="1"/>
  <c r="G81" i="1"/>
  <c r="F81" i="1"/>
  <c r="O62" i="1"/>
  <c r="G62" i="1"/>
  <c r="O60" i="1"/>
  <c r="G60" i="1"/>
  <c r="N59" i="1"/>
  <c r="F59" i="1"/>
  <c r="N58" i="1"/>
  <c r="F58" i="1"/>
  <c r="O56" i="1"/>
  <c r="N56" i="1"/>
  <c r="G56" i="1"/>
  <c r="F56" i="1"/>
  <c r="O55" i="1"/>
  <c r="N55" i="1"/>
  <c r="G55" i="1"/>
  <c r="F55" i="1"/>
  <c r="O54" i="1"/>
  <c r="N54" i="1"/>
  <c r="G54" i="1"/>
  <c r="F54" i="1"/>
  <c r="O53" i="1"/>
  <c r="N53" i="1"/>
  <c r="G53" i="1"/>
  <c r="F53" i="1"/>
  <c r="O52" i="1"/>
  <c r="N52" i="1"/>
  <c r="G52" i="1"/>
  <c r="F52" i="1"/>
  <c r="O51" i="1"/>
  <c r="N51" i="1"/>
  <c r="G51" i="1"/>
  <c r="F51" i="1"/>
  <c r="O50" i="1"/>
  <c r="N50" i="1"/>
  <c r="G50" i="1"/>
  <c r="F50" i="1"/>
  <c r="O49" i="1"/>
  <c r="N49" i="1"/>
  <c r="G49" i="1"/>
  <c r="F49" i="1"/>
  <c r="O48" i="1"/>
  <c r="N48" i="1"/>
  <c r="G48" i="1"/>
  <c r="F48" i="1"/>
  <c r="O47" i="1"/>
  <c r="N47" i="1"/>
  <c r="G47" i="1"/>
  <c r="F47" i="1"/>
  <c r="O46" i="1"/>
  <c r="N46" i="1"/>
  <c r="G46" i="1"/>
  <c r="F46" i="1"/>
  <c r="O45" i="1"/>
  <c r="N45" i="1"/>
  <c r="G45" i="1"/>
  <c r="F45" i="1"/>
  <c r="N77" i="1" l="1"/>
  <c r="O93" i="1"/>
  <c r="O94" i="1" s="1"/>
  <c r="G93" i="1"/>
  <c r="G94" i="1" s="1"/>
  <c r="O57" i="1"/>
  <c r="O58" i="1" s="1"/>
  <c r="O59" i="1" s="1"/>
  <c r="O63" i="1" s="1"/>
  <c r="O64" i="1" s="1"/>
  <c r="G57" i="1"/>
  <c r="G58" i="1" s="1"/>
  <c r="N41" i="1"/>
  <c r="P42" i="1" s="1"/>
  <c r="G41" i="1"/>
  <c r="H42" i="1" s="1"/>
  <c r="P78" i="1"/>
  <c r="O78" i="1"/>
  <c r="G77" i="1"/>
  <c r="H78" i="1" s="1"/>
  <c r="G95" i="1"/>
  <c r="G99" i="1" s="1"/>
  <c r="G100" i="1" s="1"/>
  <c r="O95" i="1"/>
  <c r="O99" i="1" s="1"/>
  <c r="O100" i="1" s="1"/>
  <c r="G59" i="1"/>
  <c r="G63" i="1" s="1"/>
  <c r="G64" i="1" s="1"/>
  <c r="O42" i="1" l="1"/>
  <c r="O102" i="1"/>
  <c r="O103" i="1" s="1"/>
  <c r="O101" i="1"/>
  <c r="G102" i="1"/>
  <c r="G103" i="1" s="1"/>
  <c r="G104" i="1" s="1"/>
  <c r="G101" i="1"/>
  <c r="O66" i="1"/>
  <c r="O67" i="1" s="1"/>
  <c r="O65" i="1"/>
  <c r="G66" i="1"/>
  <c r="G67" i="1" s="1"/>
  <c r="G68" i="1" s="1"/>
  <c r="G65" i="1"/>
  <c r="O107" i="1" l="1"/>
  <c r="O108" i="1" s="1"/>
  <c r="O104" i="1"/>
  <c r="O71" i="1"/>
  <c r="O72" i="1" s="1"/>
  <c r="O68" i="1"/>
  <c r="L2" i="1" l="1"/>
  <c r="L4" i="1" s="1"/>
  <c r="O4" i="1" s="1"/>
  <c r="D4" i="1"/>
  <c r="G4" i="1"/>
  <c r="G25" i="1"/>
  <c r="G23" i="1"/>
  <c r="F21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O33" i="1"/>
  <c r="O25" i="1"/>
  <c r="O23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20" i="1" l="1"/>
  <c r="O21" i="1" s="1"/>
  <c r="N4" i="1"/>
  <c r="O5" i="1" s="1"/>
  <c r="G20" i="1"/>
  <c r="G21" i="1" s="1"/>
  <c r="G22" i="1" s="1"/>
  <c r="G26" i="1" s="1"/>
  <c r="G27" i="1" s="1"/>
  <c r="F4" i="1"/>
  <c r="G5" i="1" s="1"/>
  <c r="O22" i="1"/>
  <c r="P5" i="1"/>
  <c r="O26" i="1" l="1"/>
  <c r="O27" i="1" s="1"/>
  <c r="H5" i="1"/>
  <c r="G29" i="1"/>
  <c r="G30" i="1" s="1"/>
  <c r="G28" i="1" l="1"/>
  <c r="G31" i="1"/>
  <c r="O29" i="1"/>
  <c r="O30" i="1" s="1"/>
  <c r="O28" i="1"/>
  <c r="O31" i="1" l="1"/>
  <c r="O34" i="1"/>
  <c r="O35" i="1" s="1"/>
</calcChain>
</file>

<file path=xl/sharedStrings.xml><?xml version="1.0" encoding="utf-8"?>
<sst xmlns="http://schemas.openxmlformats.org/spreadsheetml/2006/main" count="264" uniqueCount="51">
  <si>
    <t>Затраты на покупку</t>
  </si>
  <si>
    <t>Цена</t>
  </si>
  <si>
    <t>взнос в банк</t>
  </si>
  <si>
    <t>квартира стоимостью, евро с налогами</t>
  </si>
  <si>
    <t>стоимость аренды, евро</t>
  </si>
  <si>
    <t>месяцы</t>
  </si>
  <si>
    <t>дни</t>
  </si>
  <si>
    <t>сутки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</si>
  <si>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</si>
  <si>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</si>
  <si>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</si>
  <si>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</si>
  <si>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</si>
  <si>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</si>
  <si>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</si>
  <si>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</si>
  <si>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</si>
  <si>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</si>
  <si>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</si>
  <si>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</si>
  <si>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</si>
  <si>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</si>
  <si>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доход1</t>
  </si>
  <si>
    <t>заполняемость</t>
  </si>
  <si>
    <t>управление, реклама</t>
  </si>
  <si>
    <t>эл/вода</t>
  </si>
  <si>
    <t>в месяц</t>
  </si>
  <si>
    <t>налог</t>
  </si>
  <si>
    <t>Расходы</t>
  </si>
  <si>
    <t>доход2</t>
  </si>
  <si>
    <t>доход3</t>
  </si>
  <si>
    <t>выплаты по кредиту в год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</si>
  <si>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</si>
  <si>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</si>
  <si>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</si>
  <si>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без налога и без выплат по кредиту</t>
  </si>
  <si>
    <t>чист. доход с учетом кредитных выплат и налогов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</si>
  <si>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</si>
  <si>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</si>
  <si>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</si>
  <si>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c видом на море</t>
  </si>
  <si>
    <t>55% и наличные</t>
  </si>
  <si>
    <t>с ипотекой 60%</t>
  </si>
  <si>
    <t>–––</t>
  </si>
  <si>
    <t>вложения</t>
  </si>
  <si>
    <t>без ипотеки</t>
  </si>
  <si>
    <t>садовник</t>
  </si>
  <si>
    <t>виллы</t>
  </si>
  <si>
    <t>садовник и охрана</t>
  </si>
  <si>
    <t>Виллы</t>
  </si>
  <si>
    <t>КАПИТАЛИЗАЦИЯ: доходы тоже вкладываются в жильё и идет увеличение стоимости объекта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</si>
</sst>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9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DCDB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13">
    <xf numFmtId="0" fontId="0" fillId="0" borderId="0" xfId="0"/>
    <xf numFmtId="0" fontId="1" fillId="0" borderId="0" xfId="0" applyFont="1"/>
    <xf numFmtId="9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 vertical="center"/>
    </xf>
    <xf numFmtId="2" fontId="4" fillId="0" borderId="0" xfId="0" applyNumberFormat="1" applyFont="1"/>
    <xf numFmtId="0" fontId="5" fillId="0" borderId="0" xfId="0" applyFont="1" applyAlignment="1">
      <alignment vertical="center"/>
    </xf>
    <xf numFmtId="10" fontId="4" fillId="0" borderId="0" xfId="0" applyNumberFormat="1" applyFont="1"/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8" fillId="0" borderId="0" xfId="0" applyFont="1"/>
    <xf numFmtId="0" fontId="8" fillId="0" borderId="0" xfId="0" applyFont="1" applyAlignment="1">
      <alignment horizontal="right" vertical="center"/>
    </xf>
    <xf numFmtId="0" fontId="7" fillId="0" borderId="0" xfId="0" applyFont="1"/>
    <xf numFmtId="0" fontId="8" fillId="0" borderId="8" xfId="0" applyFont="1" applyBorder="1"/>
    <xf numFmtId="0" fontId="3" fillId="0" borderId="9" xfId="0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11" xfId="0" applyFont="1" applyBorder="1"/>
    <xf numFmtId="0" fontId="4" fillId="2" borderId="12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0" fontId="2" fillId="4" borderId="0" xfId="0" applyFont="1" applyFill="1"/>
    <xf numFmtId="0" fontId="5" fillId="0" borderId="0" xfId="0" applyFont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2" fillId="0" borderId="0" xfId="0" applyFont="1"/>
    <xf numFmtId="0" fontId="13" fillId="0" borderId="0" xfId="0" applyFont="1"/>
    <xf numFmtId="0" fontId="12" fillId="4" borderId="0" xfId="0" applyFont="1" applyFill="1"/>
    <xf numFmtId="0" fontId="13" fillId="0" borderId="8" xfId="0" applyFont="1" applyBorder="1"/>
    <xf numFmtId="0" fontId="13" fillId="0" borderId="0" xfId="0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0" fontId="15" fillId="0" borderId="9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0" fontId="15" fillId="2" borderId="9" xfId="0" applyFont="1" applyFill="1" applyBorder="1" applyAlignment="1">
      <alignment vertical="center"/>
    </xf>
    <xf numFmtId="0" fontId="15" fillId="2" borderId="9" xfId="0" applyFont="1" applyFill="1" applyBorder="1" applyAlignment="1">
      <alignment horizontal="right" vertical="center"/>
    </xf>
    <xf numFmtId="0" fontId="15" fillId="2" borderId="12" xfId="0" applyFont="1" applyFill="1" applyBorder="1" applyAlignment="1">
      <alignment horizontal="right" vertical="center"/>
    </xf>
    <xf numFmtId="0" fontId="15" fillId="3" borderId="9" xfId="0" applyFont="1" applyFill="1" applyBorder="1" applyAlignment="1">
      <alignment vertical="center"/>
    </xf>
    <xf numFmtId="0" fontId="15" fillId="3" borderId="9" xfId="0" applyFont="1" applyFill="1" applyBorder="1" applyAlignment="1">
      <alignment horizontal="right" vertical="center"/>
    </xf>
    <xf numFmtId="0" fontId="15" fillId="3" borderId="12" xfId="0" applyFont="1" applyFill="1" applyBorder="1" applyAlignment="1">
      <alignment horizontal="right" vertical="center"/>
    </xf>
    <xf numFmtId="0" fontId="15" fillId="0" borderId="0" xfId="0" applyFont="1"/>
    <xf numFmtId="0" fontId="14" fillId="0" borderId="0" xfId="0" applyFont="1" applyAlignment="1">
      <alignment horizontal="right" vertical="center"/>
    </xf>
    <xf numFmtId="0" fontId="14" fillId="0" borderId="9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2" fontId="15" fillId="0" borderId="0" xfId="0" applyNumberFormat="1" applyFont="1"/>
    <xf numFmtId="0" fontId="14" fillId="0" borderId="11" xfId="0" applyFont="1" applyBorder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10" fontId="15" fillId="0" borderId="0" xfId="0" applyNumberFormat="1" applyFont="1"/>
    <xf numFmtId="0" fontId="18" fillId="0" borderId="9" xfId="0" applyFont="1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5" fillId="0" borderId="0" xfId="0" applyFont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13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wrapText="1"/>
    </xf>
  </cellXfs>
  <cellStyles count="9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Q108"/>
  <sheetViews>
    <sheetView tabSelected="1" showRuler="0" topLeftCell="A73" zoomScale="89" zoomScaleNormal="89" zoomScalePageLayoutView="89" workbookViewId="0">
      <selection activeCell="O62" sqref="O62"/>
    </sheetView>
  </sheetViews>
  <sheetFormatPr baseColWidth="10" defaultRowHeight="16" x14ac:dyDescent="0.2"/>
  <cols>
    <col min="1" max="1" width="2.1640625" customWidth="1"/>
    <col min="2" max="2" width="3.5" customWidth="1"/>
    <col min="3" max="3" width="19.33203125" customWidth="1"/>
    <col min="5" max="5" width="15.33203125" customWidth="1"/>
    <col min="6" max="6" width="18" customWidth="1"/>
    <col min="7" max="7" width="28" customWidth="1"/>
    <col min="8" max="8" width="21.6640625" customWidth="1"/>
    <col min="10" max="10" width="6.5" customWidth="1"/>
    <col min="11" max="11" width="18.83203125" customWidth="1"/>
    <col min="14" max="14" width="22" customWidth="1"/>
    <col min="15" max="15" width="16.6640625" customWidth="1"/>
    <col min="16" max="16" width="26.33203125" customWidth="1"/>
  </cols>
  <sheetData>
    <row r="1" spans="3:17" ht="26" x14ac:dyDescent="0.3">
      <c r="C1" s="85" t="s">
        <v>49</v>
      </c>
    </row>
    <row r="2" spans="3:17" ht="21" x14ac:dyDescent="0.25">
      <c r="C2" s="1"/>
      <c r="D2" s="86">
        <v>350000</v>
      </c>
      <c r="E2" s="3"/>
      <c r="F2" s="1"/>
      <c r="G2" s="25"/>
      <c r="H2" s="1" t="s">
        <v>0</v>
      </c>
      <c r="K2" s="1" t="s">
        <v>47</v>
      </c>
      <c r="L2" s="1">
        <f>D2</f>
        <v>350000</v>
      </c>
      <c r="M2" s="50"/>
      <c r="N2" s="1"/>
      <c r="O2" s="51"/>
      <c r="P2" s="1" t="s">
        <v>0</v>
      </c>
    </row>
    <row r="3" spans="3:17" x14ac:dyDescent="0.2">
      <c r="C3" s="1" t="s">
        <v>40</v>
      </c>
      <c r="D3" s="1" t="s">
        <v>1</v>
      </c>
      <c r="E3" s="1" t="s">
        <v>33</v>
      </c>
      <c r="F3" s="39" t="s">
        <v>45</v>
      </c>
      <c r="G3" s="1" t="s">
        <v>2</v>
      </c>
      <c r="H3" s="2" t="s">
        <v>41</v>
      </c>
      <c r="K3" s="1" t="s">
        <v>40</v>
      </c>
      <c r="L3" s="1" t="s">
        <v>1</v>
      </c>
      <c r="M3" s="1" t="s">
        <v>33</v>
      </c>
      <c r="N3" s="52" t="s">
        <v>42</v>
      </c>
      <c r="O3" s="1" t="s">
        <v>2</v>
      </c>
      <c r="P3" s="2" t="s">
        <v>41</v>
      </c>
    </row>
    <row r="4" spans="3:17" ht="17" thickBot="1" x14ac:dyDescent="0.25">
      <c r="C4" s="1" t="s">
        <v>43</v>
      </c>
      <c r="D4" s="3">
        <f>D2</f>
        <v>350000</v>
      </c>
      <c r="E4" s="2">
        <v>0.14000000000000001</v>
      </c>
      <c r="F4" s="3">
        <f>D4*E4</f>
        <v>49000.000000000007</v>
      </c>
      <c r="G4" s="3">
        <f>D4*100%</f>
        <v>350000</v>
      </c>
      <c r="H4" s="1"/>
      <c r="K4" s="1"/>
      <c r="L4" s="50">
        <f>L2</f>
        <v>350000</v>
      </c>
      <c r="M4" s="2">
        <v>0.14000000000000001</v>
      </c>
      <c r="N4" s="50">
        <f>L4*M4</f>
        <v>49000.000000000007</v>
      </c>
      <c r="O4" s="50">
        <f>L4*40%</f>
        <v>140000</v>
      </c>
      <c r="P4" s="1"/>
    </row>
    <row r="5" spans="3:17" ht="36" thickBot="1" x14ac:dyDescent="0.3">
      <c r="C5" s="42" t="s">
        <v>3</v>
      </c>
      <c r="D5" s="43"/>
      <c r="E5" s="43"/>
      <c r="F5" s="44"/>
      <c r="G5" s="28">
        <f>D2+F4</f>
        <v>399000</v>
      </c>
      <c r="H5" s="26">
        <f>G4+F4+E2</f>
        <v>399000</v>
      </c>
      <c r="I5" s="24" t="s">
        <v>44</v>
      </c>
      <c r="K5" s="100" t="s">
        <v>3</v>
      </c>
      <c r="L5" s="101"/>
      <c r="M5" s="101"/>
      <c r="N5" s="102"/>
      <c r="O5" s="53">
        <f>L2+N4</f>
        <v>399000</v>
      </c>
      <c r="P5" s="54">
        <f>O4+N4+M2</f>
        <v>189000</v>
      </c>
      <c r="Q5" s="24" t="s">
        <v>34</v>
      </c>
    </row>
    <row r="6" spans="3:17" ht="17" thickBot="1" x14ac:dyDescent="0.25">
      <c r="C6" s="6"/>
      <c r="D6" s="7"/>
      <c r="E6" s="45" t="s">
        <v>4</v>
      </c>
      <c r="F6" s="46"/>
      <c r="G6" s="47"/>
      <c r="K6" s="55"/>
      <c r="L6" s="56"/>
      <c r="M6" s="103" t="s">
        <v>4</v>
      </c>
      <c r="N6" s="104"/>
      <c r="O6" s="105"/>
      <c r="P6" s="57"/>
    </row>
    <row r="7" spans="3:17" x14ac:dyDescent="0.2">
      <c r="C7" s="14" t="s">
        <v>5</v>
      </c>
      <c r="D7" s="15" t="s">
        <v>6</v>
      </c>
      <c r="E7" s="16" t="s">
        <v>7</v>
      </c>
      <c r="F7" s="15" t="s">
        <v>8</v>
      </c>
      <c r="G7" s="17" t="s">
        <v>9</v>
      </c>
      <c r="K7" s="58" t="s">
        <v>5</v>
      </c>
      <c r="L7" s="59" t="s">
        <v>6</v>
      </c>
      <c r="M7" s="60" t="s">
        <v>7</v>
      </c>
      <c r="N7" s="59" t="s">
        <v>8</v>
      </c>
      <c r="O7" s="61" t="s">
        <v>9</v>
      </c>
      <c r="P7" s="57"/>
    </row>
    <row r="8" spans="3:17" x14ac:dyDescent="0.2">
      <c r="C8" s="18" t="s">
        <v>10</v>
      </c>
      <c r="D8" s="19">
        <v>31</v>
      </c>
      <c r="E8" s="63">
        <v>250</v>
      </c>
      <c r="F8" s="19">
        <f t="shared" ref="F8:F19" si="0">E8*7</f>
        <v>1750</v>
      </c>
      <c r="G8" s="19">
        <f>D8*E8</f>
        <v>7750</v>
      </c>
      <c r="K8" s="62" t="s">
        <v>10</v>
      </c>
      <c r="L8" s="63">
        <v>31</v>
      </c>
      <c r="M8" s="63">
        <v>250</v>
      </c>
      <c r="N8" s="63">
        <f t="shared" ref="N8:N19" si="1">M8*7</f>
        <v>1750</v>
      </c>
      <c r="O8" s="63">
        <f>L8*M8</f>
        <v>7750</v>
      </c>
      <c r="P8" s="64"/>
    </row>
    <row r="9" spans="3:17" x14ac:dyDescent="0.2">
      <c r="C9" s="18" t="s">
        <v>11</v>
      </c>
      <c r="D9" s="19">
        <v>28</v>
      </c>
      <c r="E9" s="65">
        <v>250</v>
      </c>
      <c r="F9" s="19">
        <f t="shared" si="0"/>
        <v>1750</v>
      </c>
      <c r="G9" s="19">
        <f t="shared" ref="G9:G19" si="2">D9*E9</f>
        <v>7000</v>
      </c>
      <c r="K9" s="62" t="s">
        <v>11</v>
      </c>
      <c r="L9" s="63">
        <v>28</v>
      </c>
      <c r="M9" s="65">
        <v>250</v>
      </c>
      <c r="N9" s="63">
        <f t="shared" si="1"/>
        <v>1750</v>
      </c>
      <c r="O9" s="63">
        <f t="shared" ref="O9:O19" si="3">L9*M9</f>
        <v>7000</v>
      </c>
      <c r="P9" s="64"/>
    </row>
    <row r="10" spans="3:17" x14ac:dyDescent="0.2">
      <c r="C10" s="18" t="s">
        <v>12</v>
      </c>
      <c r="D10" s="19">
        <v>31</v>
      </c>
      <c r="E10" s="65">
        <v>250</v>
      </c>
      <c r="F10" s="19">
        <f t="shared" si="0"/>
        <v>1750</v>
      </c>
      <c r="G10" s="19">
        <f t="shared" si="2"/>
        <v>7750</v>
      </c>
      <c r="K10" s="62" t="s">
        <v>12</v>
      </c>
      <c r="L10" s="63">
        <v>31</v>
      </c>
      <c r="M10" s="65">
        <v>250</v>
      </c>
      <c r="N10" s="63">
        <f t="shared" si="1"/>
        <v>1750</v>
      </c>
      <c r="O10" s="63">
        <f t="shared" si="3"/>
        <v>7750</v>
      </c>
      <c r="P10" s="64"/>
    </row>
    <row r="11" spans="3:17" x14ac:dyDescent="0.2">
      <c r="C11" s="20" t="s">
        <v>13</v>
      </c>
      <c r="D11" s="21">
        <v>30</v>
      </c>
      <c r="E11" s="68">
        <v>300</v>
      </c>
      <c r="F11" s="19">
        <f t="shared" si="0"/>
        <v>2100</v>
      </c>
      <c r="G11" s="19">
        <f t="shared" si="2"/>
        <v>9000</v>
      </c>
      <c r="K11" s="66" t="s">
        <v>13</v>
      </c>
      <c r="L11" s="67">
        <v>30</v>
      </c>
      <c r="M11" s="68">
        <v>300</v>
      </c>
      <c r="N11" s="63">
        <f t="shared" si="1"/>
        <v>2100</v>
      </c>
      <c r="O11" s="63">
        <f t="shared" si="3"/>
        <v>9000</v>
      </c>
      <c r="P11" s="64"/>
    </row>
    <row r="12" spans="3:17" x14ac:dyDescent="0.2">
      <c r="C12" s="20" t="s">
        <v>14</v>
      </c>
      <c r="D12" s="21">
        <v>31</v>
      </c>
      <c r="E12" s="68">
        <v>350</v>
      </c>
      <c r="F12" s="19">
        <f t="shared" si="0"/>
        <v>2450</v>
      </c>
      <c r="G12" s="19">
        <f t="shared" si="2"/>
        <v>10850</v>
      </c>
      <c r="K12" s="66" t="s">
        <v>14</v>
      </c>
      <c r="L12" s="67">
        <v>31</v>
      </c>
      <c r="M12" s="68">
        <v>350</v>
      </c>
      <c r="N12" s="63">
        <f t="shared" si="1"/>
        <v>2450</v>
      </c>
      <c r="O12" s="63">
        <f t="shared" si="3"/>
        <v>10850</v>
      </c>
      <c r="P12" s="64"/>
    </row>
    <row r="13" spans="3:17" x14ac:dyDescent="0.2">
      <c r="C13" s="22" t="s">
        <v>15</v>
      </c>
      <c r="D13" s="23">
        <v>30</v>
      </c>
      <c r="E13" s="71">
        <v>400</v>
      </c>
      <c r="F13" s="19">
        <f t="shared" si="0"/>
        <v>2800</v>
      </c>
      <c r="G13" s="19">
        <f t="shared" si="2"/>
        <v>12000</v>
      </c>
      <c r="K13" s="69" t="s">
        <v>15</v>
      </c>
      <c r="L13" s="70">
        <v>30</v>
      </c>
      <c r="M13" s="71">
        <v>400</v>
      </c>
      <c r="N13" s="63">
        <f t="shared" si="1"/>
        <v>2800</v>
      </c>
      <c r="O13" s="63">
        <f t="shared" si="3"/>
        <v>12000</v>
      </c>
      <c r="P13" s="64"/>
    </row>
    <row r="14" spans="3:17" x14ac:dyDescent="0.2">
      <c r="C14" s="22" t="s">
        <v>16</v>
      </c>
      <c r="D14" s="23">
        <v>31</v>
      </c>
      <c r="E14" s="71">
        <v>450</v>
      </c>
      <c r="F14" s="19">
        <f t="shared" si="0"/>
        <v>3150</v>
      </c>
      <c r="G14" s="19">
        <f t="shared" si="2"/>
        <v>13950</v>
      </c>
      <c r="K14" s="69" t="s">
        <v>16</v>
      </c>
      <c r="L14" s="70">
        <v>31</v>
      </c>
      <c r="M14" s="71">
        <v>450</v>
      </c>
      <c r="N14" s="63">
        <f t="shared" si="1"/>
        <v>3150</v>
      </c>
      <c r="O14" s="63">
        <f t="shared" si="3"/>
        <v>13950</v>
      </c>
      <c r="P14" s="64"/>
    </row>
    <row r="15" spans="3:17" x14ac:dyDescent="0.2">
      <c r="C15" s="22" t="s">
        <v>17</v>
      </c>
      <c r="D15" s="23">
        <v>31</v>
      </c>
      <c r="E15" s="71">
        <v>500</v>
      </c>
      <c r="F15" s="19">
        <f t="shared" si="0"/>
        <v>3500</v>
      </c>
      <c r="G15" s="19">
        <f t="shared" si="2"/>
        <v>15500</v>
      </c>
      <c r="K15" s="69" t="s">
        <v>17</v>
      </c>
      <c r="L15" s="70">
        <v>31</v>
      </c>
      <c r="M15" s="71">
        <v>500</v>
      </c>
      <c r="N15" s="63">
        <f t="shared" si="1"/>
        <v>3500</v>
      </c>
      <c r="O15" s="63">
        <f t="shared" si="3"/>
        <v>15500</v>
      </c>
      <c r="P15" s="64"/>
    </row>
    <row r="16" spans="3:17" x14ac:dyDescent="0.2">
      <c r="C16" s="20" t="s">
        <v>18</v>
      </c>
      <c r="D16" s="21">
        <v>30</v>
      </c>
      <c r="E16" s="68">
        <v>350</v>
      </c>
      <c r="F16" s="19">
        <f t="shared" si="0"/>
        <v>2450</v>
      </c>
      <c r="G16" s="19">
        <f t="shared" si="2"/>
        <v>10500</v>
      </c>
      <c r="K16" s="66" t="s">
        <v>18</v>
      </c>
      <c r="L16" s="67">
        <v>30</v>
      </c>
      <c r="M16" s="68">
        <v>350</v>
      </c>
      <c r="N16" s="63">
        <f t="shared" si="1"/>
        <v>2450</v>
      </c>
      <c r="O16" s="63">
        <f t="shared" si="3"/>
        <v>10500</v>
      </c>
      <c r="P16" s="64"/>
    </row>
    <row r="17" spans="3:16" x14ac:dyDescent="0.2">
      <c r="C17" s="20" t="s">
        <v>19</v>
      </c>
      <c r="D17" s="21">
        <v>31</v>
      </c>
      <c r="E17" s="68">
        <v>320</v>
      </c>
      <c r="F17" s="19">
        <f t="shared" si="0"/>
        <v>2240</v>
      </c>
      <c r="G17" s="19">
        <f t="shared" si="2"/>
        <v>9920</v>
      </c>
      <c r="K17" s="66" t="s">
        <v>19</v>
      </c>
      <c r="L17" s="67">
        <v>31</v>
      </c>
      <c r="M17" s="68">
        <v>320</v>
      </c>
      <c r="N17" s="63">
        <f t="shared" si="1"/>
        <v>2240</v>
      </c>
      <c r="O17" s="63">
        <f t="shared" si="3"/>
        <v>9920</v>
      </c>
      <c r="P17" s="64"/>
    </row>
    <row r="18" spans="3:16" x14ac:dyDescent="0.2">
      <c r="C18" s="18" t="s">
        <v>20</v>
      </c>
      <c r="D18" s="19">
        <v>30</v>
      </c>
      <c r="E18" s="65">
        <v>300</v>
      </c>
      <c r="F18" s="19">
        <f t="shared" si="0"/>
        <v>2100</v>
      </c>
      <c r="G18" s="19">
        <f t="shared" si="2"/>
        <v>9000</v>
      </c>
      <c r="K18" s="62" t="s">
        <v>20</v>
      </c>
      <c r="L18" s="63">
        <v>30</v>
      </c>
      <c r="M18" s="65">
        <v>300</v>
      </c>
      <c r="N18" s="63">
        <f t="shared" si="1"/>
        <v>2100</v>
      </c>
      <c r="O18" s="63">
        <f t="shared" si="3"/>
        <v>9000</v>
      </c>
      <c r="P18" s="64"/>
    </row>
    <row r="19" spans="3:16" x14ac:dyDescent="0.2">
      <c r="C19" s="18" t="s">
        <v>21</v>
      </c>
      <c r="D19" s="19">
        <v>31</v>
      </c>
      <c r="E19" s="65">
        <v>300</v>
      </c>
      <c r="F19" s="19">
        <f t="shared" si="0"/>
        <v>2100</v>
      </c>
      <c r="G19" s="19">
        <f t="shared" si="2"/>
        <v>9300</v>
      </c>
      <c r="K19" s="62" t="s">
        <v>21</v>
      </c>
      <c r="L19" s="63">
        <v>31</v>
      </c>
      <c r="M19" s="65">
        <v>300</v>
      </c>
      <c r="N19" s="63">
        <f t="shared" si="1"/>
        <v>2100</v>
      </c>
      <c r="O19" s="63">
        <f t="shared" si="3"/>
        <v>9300</v>
      </c>
      <c r="P19" s="64"/>
    </row>
    <row r="20" spans="3:16" x14ac:dyDescent="0.2">
      <c r="C20" s="9"/>
      <c r="D20" s="5">
        <v>365</v>
      </c>
      <c r="E20" s="9"/>
      <c r="F20" s="9"/>
      <c r="G20" s="29">
        <f>SUM(G8:G19)</f>
        <v>122520</v>
      </c>
      <c r="K20" s="72"/>
      <c r="L20" s="73">
        <v>365</v>
      </c>
      <c r="M20" s="72"/>
      <c r="N20" s="72"/>
      <c r="O20" s="74">
        <f>SUM(O8:O19)</f>
        <v>122520</v>
      </c>
      <c r="P20" s="73"/>
    </row>
    <row r="21" spans="3:16" x14ac:dyDescent="0.2">
      <c r="C21" s="4" t="s">
        <v>22</v>
      </c>
      <c r="D21" s="48" t="s">
        <v>23</v>
      </c>
      <c r="E21" s="11">
        <v>80</v>
      </c>
      <c r="F21" s="10">
        <f>E21*0.01</f>
        <v>0.8</v>
      </c>
      <c r="G21" s="29">
        <f>G20*F21</f>
        <v>98016</v>
      </c>
      <c r="K21" s="75" t="s">
        <v>22</v>
      </c>
      <c r="L21" s="76" t="s">
        <v>23</v>
      </c>
      <c r="M21" s="77">
        <f>E21</f>
        <v>80</v>
      </c>
      <c r="N21" s="64">
        <v>0.8</v>
      </c>
      <c r="O21" s="74">
        <f>O20*N21</f>
        <v>98016</v>
      </c>
      <c r="P21" s="73"/>
    </row>
    <row r="22" spans="3:16" x14ac:dyDescent="0.2">
      <c r="C22" s="48" t="s">
        <v>24</v>
      </c>
      <c r="D22" s="48"/>
      <c r="E22" s="11">
        <v>20</v>
      </c>
      <c r="F22" s="10">
        <f>E22*0.01</f>
        <v>0.2</v>
      </c>
      <c r="G22" s="19">
        <f>G21*F22</f>
        <v>19603.2</v>
      </c>
      <c r="K22" s="106" t="s">
        <v>24</v>
      </c>
      <c r="L22" s="106"/>
      <c r="M22" s="77">
        <f t="shared" ref="M22:M25" si="4">E22</f>
        <v>20</v>
      </c>
      <c r="N22" s="64">
        <f>M22*0.01</f>
        <v>0.2</v>
      </c>
      <c r="O22" s="63">
        <f>O21*N22</f>
        <v>19603.2</v>
      </c>
      <c r="P22" s="64"/>
    </row>
    <row r="23" spans="3:16" x14ac:dyDescent="0.2">
      <c r="C23" s="48" t="s">
        <v>25</v>
      </c>
      <c r="D23" s="9" t="s">
        <v>26</v>
      </c>
      <c r="E23" s="9">
        <v>300</v>
      </c>
      <c r="F23" s="9">
        <v>12</v>
      </c>
      <c r="G23" s="19">
        <f>E23*F23</f>
        <v>3600</v>
      </c>
      <c r="K23" s="76" t="s">
        <v>25</v>
      </c>
      <c r="L23" s="72" t="s">
        <v>26</v>
      </c>
      <c r="M23" s="77">
        <f t="shared" si="4"/>
        <v>300</v>
      </c>
      <c r="N23" s="72">
        <v>12</v>
      </c>
      <c r="O23" s="63">
        <f>M23*N23</f>
        <v>3600</v>
      </c>
      <c r="P23" s="64"/>
    </row>
    <row r="24" spans="3:16" x14ac:dyDescent="0.2">
      <c r="C24" s="48" t="s">
        <v>27</v>
      </c>
      <c r="D24" s="9"/>
      <c r="E24" s="9"/>
      <c r="F24" s="9"/>
      <c r="G24" s="19">
        <v>1000</v>
      </c>
      <c r="K24" s="76" t="s">
        <v>27</v>
      </c>
      <c r="L24" s="72"/>
      <c r="M24" s="77">
        <f t="shared" si="4"/>
        <v>0</v>
      </c>
      <c r="N24" s="72"/>
      <c r="O24" s="63">
        <f>G24</f>
        <v>1000</v>
      </c>
      <c r="P24" s="64"/>
    </row>
    <row r="25" spans="3:16" x14ac:dyDescent="0.2">
      <c r="C25" s="48" t="s">
        <v>46</v>
      </c>
      <c r="D25" s="9"/>
      <c r="E25" s="9">
        <v>200</v>
      </c>
      <c r="F25" s="9">
        <v>12</v>
      </c>
      <c r="G25" s="19">
        <f>E25*F25</f>
        <v>2400</v>
      </c>
      <c r="K25" s="76" t="s">
        <v>48</v>
      </c>
      <c r="L25" s="72"/>
      <c r="M25" s="77">
        <f t="shared" si="4"/>
        <v>200</v>
      </c>
      <c r="N25" s="72">
        <v>12</v>
      </c>
      <c r="O25" s="63">
        <f>M25*N25</f>
        <v>2400</v>
      </c>
      <c r="P25" s="64"/>
    </row>
    <row r="26" spans="3:16" x14ac:dyDescent="0.2">
      <c r="C26" s="9" t="s">
        <v>28</v>
      </c>
      <c r="D26" s="9"/>
      <c r="E26" s="9"/>
      <c r="F26" s="9"/>
      <c r="G26" s="29">
        <f>SUM(G22:G25)</f>
        <v>26603.200000000001</v>
      </c>
      <c r="K26" s="72" t="s">
        <v>28</v>
      </c>
      <c r="L26" s="72"/>
      <c r="M26" s="72"/>
      <c r="N26" s="72"/>
      <c r="O26" s="74">
        <f>SUM(O22:O25)</f>
        <v>26603.200000000001</v>
      </c>
      <c r="P26" s="73"/>
    </row>
    <row r="27" spans="3:16" ht="17" thickBot="1" x14ac:dyDescent="0.25">
      <c r="C27" s="4" t="s">
        <v>29</v>
      </c>
      <c r="D27" s="9"/>
      <c r="E27" s="9"/>
      <c r="F27" s="9"/>
      <c r="G27" s="31">
        <f>G21-G26</f>
        <v>71412.800000000003</v>
      </c>
      <c r="K27" s="75" t="s">
        <v>29</v>
      </c>
      <c r="L27" s="72"/>
      <c r="M27" s="72"/>
      <c r="N27" s="72"/>
      <c r="O27" s="78">
        <f>O21-O26</f>
        <v>71412.800000000003</v>
      </c>
      <c r="P27" s="73"/>
    </row>
    <row r="28" spans="3:16" ht="43" customHeight="1" thickBot="1" x14ac:dyDescent="0.25">
      <c r="C28" s="40" t="s">
        <v>35</v>
      </c>
      <c r="D28" s="40"/>
      <c r="E28" s="40"/>
      <c r="F28" s="41"/>
      <c r="G28" s="79">
        <f>G27*100/H5</f>
        <v>17.897944862155388</v>
      </c>
      <c r="K28" s="98" t="s">
        <v>35</v>
      </c>
      <c r="L28" s="98"/>
      <c r="M28" s="98"/>
      <c r="N28" s="99"/>
      <c r="O28" s="79">
        <f>O27*100/P5</f>
        <v>37.784550264550262</v>
      </c>
      <c r="P28" s="73"/>
    </row>
    <row r="29" spans="3:16" ht="17" customHeight="1" x14ac:dyDescent="0.2">
      <c r="C29" s="48" t="s">
        <v>27</v>
      </c>
      <c r="D29" s="9"/>
      <c r="E29" s="9">
        <v>24</v>
      </c>
      <c r="F29" s="10">
        <v>0.24</v>
      </c>
      <c r="G29" s="32">
        <f>G27*F29</f>
        <v>17139.072</v>
      </c>
      <c r="K29" s="76" t="s">
        <v>27</v>
      </c>
      <c r="L29" s="72"/>
      <c r="M29" s="72">
        <v>24</v>
      </c>
      <c r="N29" s="64">
        <v>0.24</v>
      </c>
      <c r="O29" s="65">
        <f>O27*N29</f>
        <v>17139.072</v>
      </c>
      <c r="P29" s="64"/>
    </row>
    <row r="30" spans="3:16" ht="17" thickBot="1" x14ac:dyDescent="0.25">
      <c r="C30" s="4" t="s">
        <v>30</v>
      </c>
      <c r="D30" s="9"/>
      <c r="E30" s="9"/>
      <c r="F30" s="9"/>
      <c r="G30" s="31">
        <f>G27-G29</f>
        <v>54273.728000000003</v>
      </c>
      <c r="K30" s="75" t="s">
        <v>30</v>
      </c>
      <c r="L30" s="72"/>
      <c r="M30" s="72"/>
      <c r="N30" s="72"/>
      <c r="O30" s="78">
        <f>O27-O29</f>
        <v>54273.728000000003</v>
      </c>
      <c r="P30" s="73"/>
    </row>
    <row r="31" spans="3:16" ht="17" thickBot="1" x14ac:dyDescent="0.25">
      <c r="C31" s="12" t="s">
        <v>38</v>
      </c>
      <c r="D31" s="12"/>
      <c r="E31" s="12"/>
      <c r="F31" s="9"/>
      <c r="G31" s="35">
        <f>G30*100/H5</f>
        <v>13.602438095238098</v>
      </c>
      <c r="K31" s="80" t="s">
        <v>38</v>
      </c>
      <c r="L31" s="80"/>
      <c r="M31" s="80"/>
      <c r="N31" s="72"/>
      <c r="O31" s="81">
        <f>O30*100/P5</f>
        <v>28.716258201058206</v>
      </c>
      <c r="P31" s="1"/>
    </row>
    <row r="32" spans="3:16" x14ac:dyDescent="0.2">
      <c r="G32" s="109"/>
      <c r="O32" s="82"/>
      <c r="P32" s="1"/>
    </row>
    <row r="33" spans="3:17" ht="68" x14ac:dyDescent="0.2">
      <c r="C33" s="12"/>
      <c r="D33" s="12"/>
      <c r="E33" s="9"/>
      <c r="F33" s="13"/>
      <c r="G33" s="110"/>
      <c r="K33" s="80" t="s">
        <v>31</v>
      </c>
      <c r="L33" s="80"/>
      <c r="M33" s="72" t="s">
        <v>39</v>
      </c>
      <c r="N33" s="83">
        <v>3.2000000000000001E-2</v>
      </c>
      <c r="O33" s="84">
        <f>1200*12</f>
        <v>14400</v>
      </c>
      <c r="P33" s="49" t="s">
        <v>50</v>
      </c>
    </row>
    <row r="34" spans="3:17" ht="17" thickBot="1" x14ac:dyDescent="0.25">
      <c r="C34" s="49"/>
      <c r="D34" s="49"/>
      <c r="E34" s="49"/>
      <c r="F34" s="112"/>
      <c r="G34" s="111"/>
      <c r="K34" s="90" t="s">
        <v>36</v>
      </c>
      <c r="L34" s="90"/>
      <c r="M34" s="90"/>
      <c r="N34" s="91"/>
      <c r="O34" s="36">
        <f>O30-O33</f>
        <v>39873.728000000003</v>
      </c>
      <c r="P34" s="1"/>
    </row>
    <row r="35" spans="3:17" ht="30" customHeight="1" thickBot="1" x14ac:dyDescent="0.25">
      <c r="C35" s="87"/>
      <c r="D35" s="87"/>
      <c r="E35" s="87"/>
      <c r="F35" s="108"/>
      <c r="G35" s="109"/>
      <c r="K35" s="98" t="s">
        <v>37</v>
      </c>
      <c r="L35" s="98"/>
      <c r="M35" s="98"/>
      <c r="N35" s="99"/>
      <c r="O35" s="81">
        <f>O34*100/P5</f>
        <v>21.097210582010582</v>
      </c>
      <c r="P35" s="1" t="s">
        <v>32</v>
      </c>
    </row>
    <row r="38" spans="3:17" x14ac:dyDescent="0.2">
      <c r="E38" s="27"/>
      <c r="M38" s="27"/>
    </row>
    <row r="39" spans="3:17" ht="21" x14ac:dyDescent="0.25">
      <c r="C39" s="1"/>
      <c r="D39" s="86">
        <v>590000</v>
      </c>
      <c r="E39" s="3"/>
      <c r="F39" s="1"/>
      <c r="G39" s="25"/>
      <c r="H39" s="1" t="s">
        <v>0</v>
      </c>
      <c r="K39" s="1"/>
      <c r="L39" s="1">
        <f>D39</f>
        <v>590000</v>
      </c>
      <c r="M39" s="3"/>
      <c r="N39" s="1"/>
      <c r="O39" s="25"/>
      <c r="P39" s="1" t="s">
        <v>0</v>
      </c>
    </row>
    <row r="40" spans="3:17" x14ac:dyDescent="0.2">
      <c r="C40" s="1" t="s">
        <v>40</v>
      </c>
      <c r="D40" s="1" t="s">
        <v>1</v>
      </c>
      <c r="E40" s="1" t="s">
        <v>33</v>
      </c>
      <c r="F40" s="39" t="s">
        <v>45</v>
      </c>
      <c r="G40" s="1" t="s">
        <v>2</v>
      </c>
      <c r="H40" s="2" t="s">
        <v>41</v>
      </c>
      <c r="K40" s="1" t="s">
        <v>40</v>
      </c>
      <c r="L40" s="1" t="s">
        <v>1</v>
      </c>
      <c r="M40" s="1" t="s">
        <v>33</v>
      </c>
      <c r="N40" s="39" t="s">
        <v>42</v>
      </c>
      <c r="O40" s="1" t="s">
        <v>2</v>
      </c>
      <c r="P40" s="2" t="s">
        <v>41</v>
      </c>
    </row>
    <row r="41" spans="3:17" ht="17" thickBot="1" x14ac:dyDescent="0.25">
      <c r="C41" s="1" t="s">
        <v>43</v>
      </c>
      <c r="D41" s="3">
        <f>D39</f>
        <v>590000</v>
      </c>
      <c r="E41" s="2">
        <v>0.14000000000000001</v>
      </c>
      <c r="F41" s="3">
        <f>D41*E41</f>
        <v>82600.000000000015</v>
      </c>
      <c r="G41" s="3">
        <f>D41*100%</f>
        <v>590000</v>
      </c>
      <c r="H41" s="1"/>
      <c r="K41" s="1" t="s">
        <v>43</v>
      </c>
      <c r="L41" s="3">
        <f>L39</f>
        <v>590000</v>
      </c>
      <c r="M41" s="2">
        <v>0.14000000000000001</v>
      </c>
      <c r="N41" s="3">
        <f>L41*M41</f>
        <v>82600.000000000015</v>
      </c>
      <c r="O41" s="3">
        <f>L41*40%</f>
        <v>236000</v>
      </c>
      <c r="P41" s="1"/>
    </row>
    <row r="42" spans="3:17" ht="36" thickBot="1" x14ac:dyDescent="0.3">
      <c r="C42" s="92" t="s">
        <v>3</v>
      </c>
      <c r="D42" s="93"/>
      <c r="E42" s="93"/>
      <c r="F42" s="94"/>
      <c r="G42" s="28">
        <f>D39+F41</f>
        <v>672600</v>
      </c>
      <c r="H42" s="26">
        <f>G41+F41+E39</f>
        <v>672600</v>
      </c>
      <c r="I42" s="24" t="s">
        <v>44</v>
      </c>
      <c r="K42" s="92" t="s">
        <v>3</v>
      </c>
      <c r="L42" s="93"/>
      <c r="M42" s="93"/>
      <c r="N42" s="94"/>
      <c r="O42" s="28">
        <f>L39+N41</f>
        <v>672600</v>
      </c>
      <c r="P42" s="26">
        <f>O41+N41+M39</f>
        <v>318600</v>
      </c>
      <c r="Q42" s="24" t="s">
        <v>34</v>
      </c>
    </row>
    <row r="43" spans="3:17" ht="17" thickBot="1" x14ac:dyDescent="0.25">
      <c r="C43" s="6"/>
      <c r="D43" s="7"/>
      <c r="E43" s="95" t="s">
        <v>4</v>
      </c>
      <c r="F43" s="96"/>
      <c r="G43" s="97"/>
      <c r="H43" s="8"/>
      <c r="K43" s="6"/>
      <c r="L43" s="7"/>
      <c r="M43" s="95" t="s">
        <v>4</v>
      </c>
      <c r="N43" s="96"/>
      <c r="O43" s="97"/>
      <c r="P43" s="8"/>
    </row>
    <row r="44" spans="3:17" x14ac:dyDescent="0.2">
      <c r="C44" s="14" t="s">
        <v>5</v>
      </c>
      <c r="D44" s="15" t="s">
        <v>6</v>
      </c>
      <c r="E44" s="16" t="s">
        <v>7</v>
      </c>
      <c r="F44" s="15" t="s">
        <v>8</v>
      </c>
      <c r="G44" s="17" t="s">
        <v>9</v>
      </c>
      <c r="H44" s="8"/>
      <c r="K44" s="14" t="s">
        <v>5</v>
      </c>
      <c r="L44" s="15" t="s">
        <v>6</v>
      </c>
      <c r="M44" s="16" t="s">
        <v>7</v>
      </c>
      <c r="N44" s="15" t="s">
        <v>8</v>
      </c>
      <c r="O44" s="17" t="s">
        <v>9</v>
      </c>
      <c r="P44" s="8"/>
    </row>
    <row r="45" spans="3:17" x14ac:dyDescent="0.2">
      <c r="C45" s="18" t="s">
        <v>10</v>
      </c>
      <c r="D45" s="19">
        <v>31</v>
      </c>
      <c r="E45" s="19">
        <v>300</v>
      </c>
      <c r="F45" s="19">
        <f t="shared" ref="F45:F56" si="5">E45*7</f>
        <v>2100</v>
      </c>
      <c r="G45" s="19">
        <f>D45*E45</f>
        <v>9300</v>
      </c>
      <c r="H45" s="10"/>
      <c r="K45" s="18" t="s">
        <v>10</v>
      </c>
      <c r="L45" s="19">
        <v>31</v>
      </c>
      <c r="M45" s="19">
        <v>300</v>
      </c>
      <c r="N45" s="19">
        <f t="shared" ref="N45:N56" si="6">M45*7</f>
        <v>2100</v>
      </c>
      <c r="O45" s="19">
        <f>L45*M45</f>
        <v>9300</v>
      </c>
      <c r="P45" s="10"/>
    </row>
    <row r="46" spans="3:17" x14ac:dyDescent="0.2">
      <c r="C46" s="18" t="s">
        <v>11</v>
      </c>
      <c r="D46" s="19">
        <v>28</v>
      </c>
      <c r="E46" s="32">
        <v>300</v>
      </c>
      <c r="F46" s="19">
        <f t="shared" si="5"/>
        <v>2100</v>
      </c>
      <c r="G46" s="19">
        <f t="shared" ref="G46:G56" si="7">D46*E46</f>
        <v>8400</v>
      </c>
      <c r="H46" s="10"/>
      <c r="K46" s="18" t="s">
        <v>11</v>
      </c>
      <c r="L46" s="19">
        <v>28</v>
      </c>
      <c r="M46" s="32">
        <v>300</v>
      </c>
      <c r="N46" s="19">
        <f t="shared" si="6"/>
        <v>2100</v>
      </c>
      <c r="O46" s="19">
        <f t="shared" ref="O46:O56" si="8">L46*M46</f>
        <v>8400</v>
      </c>
      <c r="P46" s="10"/>
    </row>
    <row r="47" spans="3:17" x14ac:dyDescent="0.2">
      <c r="C47" s="18" t="s">
        <v>12</v>
      </c>
      <c r="D47" s="19">
        <v>31</v>
      </c>
      <c r="E47" s="32">
        <v>350</v>
      </c>
      <c r="F47" s="19">
        <f t="shared" si="5"/>
        <v>2450</v>
      </c>
      <c r="G47" s="19">
        <f t="shared" si="7"/>
        <v>10850</v>
      </c>
      <c r="H47" s="10"/>
      <c r="K47" s="18" t="s">
        <v>12</v>
      </c>
      <c r="L47" s="19">
        <v>31</v>
      </c>
      <c r="M47" s="32">
        <v>350</v>
      </c>
      <c r="N47" s="19">
        <f t="shared" si="6"/>
        <v>2450</v>
      </c>
      <c r="O47" s="19">
        <f t="shared" si="8"/>
        <v>10850</v>
      </c>
      <c r="P47" s="10"/>
    </row>
    <row r="48" spans="3:17" x14ac:dyDescent="0.2">
      <c r="C48" s="20" t="s">
        <v>13</v>
      </c>
      <c r="D48" s="21">
        <v>30</v>
      </c>
      <c r="E48" s="37">
        <v>450</v>
      </c>
      <c r="F48" s="19">
        <f t="shared" si="5"/>
        <v>3150</v>
      </c>
      <c r="G48" s="19">
        <f t="shared" si="7"/>
        <v>13500</v>
      </c>
      <c r="H48" s="10"/>
      <c r="K48" s="20" t="s">
        <v>13</v>
      </c>
      <c r="L48" s="21">
        <v>30</v>
      </c>
      <c r="M48" s="37">
        <v>450</v>
      </c>
      <c r="N48" s="19">
        <f t="shared" si="6"/>
        <v>3150</v>
      </c>
      <c r="O48" s="19">
        <f t="shared" si="8"/>
        <v>13500</v>
      </c>
      <c r="P48" s="10"/>
    </row>
    <row r="49" spans="3:16" x14ac:dyDescent="0.2">
      <c r="C49" s="20" t="s">
        <v>14</v>
      </c>
      <c r="D49" s="21">
        <v>31</v>
      </c>
      <c r="E49" s="37">
        <v>500</v>
      </c>
      <c r="F49" s="19">
        <f t="shared" si="5"/>
        <v>3500</v>
      </c>
      <c r="G49" s="19">
        <f t="shared" si="7"/>
        <v>15500</v>
      </c>
      <c r="H49" s="10"/>
      <c r="K49" s="20" t="s">
        <v>14</v>
      </c>
      <c r="L49" s="21">
        <v>31</v>
      </c>
      <c r="M49" s="37">
        <v>500</v>
      </c>
      <c r="N49" s="19">
        <f t="shared" si="6"/>
        <v>3500</v>
      </c>
      <c r="O49" s="19">
        <f t="shared" si="8"/>
        <v>15500</v>
      </c>
      <c r="P49" s="10"/>
    </row>
    <row r="50" spans="3:16" x14ac:dyDescent="0.2">
      <c r="C50" s="22" t="s">
        <v>15</v>
      </c>
      <c r="D50" s="23">
        <v>30</v>
      </c>
      <c r="E50" s="38">
        <v>550</v>
      </c>
      <c r="F50" s="19">
        <f t="shared" si="5"/>
        <v>3850</v>
      </c>
      <c r="G50" s="19">
        <f t="shared" si="7"/>
        <v>16500</v>
      </c>
      <c r="H50" s="10"/>
      <c r="K50" s="22" t="s">
        <v>15</v>
      </c>
      <c r="L50" s="23">
        <v>30</v>
      </c>
      <c r="M50" s="38">
        <v>550</v>
      </c>
      <c r="N50" s="19">
        <f t="shared" si="6"/>
        <v>3850</v>
      </c>
      <c r="O50" s="19">
        <f t="shared" si="8"/>
        <v>16500</v>
      </c>
      <c r="P50" s="10"/>
    </row>
    <row r="51" spans="3:16" x14ac:dyDescent="0.2">
      <c r="C51" s="22" t="s">
        <v>16</v>
      </c>
      <c r="D51" s="23">
        <v>31</v>
      </c>
      <c r="E51" s="38">
        <v>600</v>
      </c>
      <c r="F51" s="19">
        <f t="shared" si="5"/>
        <v>4200</v>
      </c>
      <c r="G51" s="19">
        <f t="shared" si="7"/>
        <v>18600</v>
      </c>
      <c r="H51" s="10"/>
      <c r="K51" s="22" t="s">
        <v>16</v>
      </c>
      <c r="L51" s="23">
        <v>31</v>
      </c>
      <c r="M51" s="38">
        <v>600</v>
      </c>
      <c r="N51" s="19">
        <f t="shared" si="6"/>
        <v>4200</v>
      </c>
      <c r="O51" s="19">
        <f t="shared" si="8"/>
        <v>18600</v>
      </c>
      <c r="P51" s="10"/>
    </row>
    <row r="52" spans="3:16" x14ac:dyDescent="0.2">
      <c r="C52" s="22" t="s">
        <v>17</v>
      </c>
      <c r="D52" s="23">
        <v>31</v>
      </c>
      <c r="E52" s="38">
        <v>650</v>
      </c>
      <c r="F52" s="19">
        <f t="shared" si="5"/>
        <v>4550</v>
      </c>
      <c r="G52" s="19">
        <f t="shared" si="7"/>
        <v>20150</v>
      </c>
      <c r="H52" s="10"/>
      <c r="K52" s="22" t="s">
        <v>17</v>
      </c>
      <c r="L52" s="23">
        <v>31</v>
      </c>
      <c r="M52" s="38">
        <v>650</v>
      </c>
      <c r="N52" s="19">
        <f t="shared" si="6"/>
        <v>4550</v>
      </c>
      <c r="O52" s="19">
        <f t="shared" si="8"/>
        <v>20150</v>
      </c>
      <c r="P52" s="10"/>
    </row>
    <row r="53" spans="3:16" x14ac:dyDescent="0.2">
      <c r="C53" s="20" t="s">
        <v>18</v>
      </c>
      <c r="D53" s="21">
        <v>30</v>
      </c>
      <c r="E53" s="37">
        <v>550</v>
      </c>
      <c r="F53" s="19">
        <f t="shared" si="5"/>
        <v>3850</v>
      </c>
      <c r="G53" s="19">
        <f t="shared" si="7"/>
        <v>16500</v>
      </c>
      <c r="H53" s="10"/>
      <c r="K53" s="20" t="s">
        <v>18</v>
      </c>
      <c r="L53" s="21">
        <v>30</v>
      </c>
      <c r="M53" s="37">
        <v>550</v>
      </c>
      <c r="N53" s="19">
        <f t="shared" si="6"/>
        <v>3850</v>
      </c>
      <c r="O53" s="19">
        <f t="shared" si="8"/>
        <v>16500</v>
      </c>
      <c r="P53" s="10"/>
    </row>
    <row r="54" spans="3:16" x14ac:dyDescent="0.2">
      <c r="C54" s="20" t="s">
        <v>19</v>
      </c>
      <c r="D54" s="21">
        <v>31</v>
      </c>
      <c r="E54" s="37">
        <v>450</v>
      </c>
      <c r="F54" s="19">
        <f t="shared" si="5"/>
        <v>3150</v>
      </c>
      <c r="G54" s="19">
        <f t="shared" si="7"/>
        <v>13950</v>
      </c>
      <c r="H54" s="10"/>
      <c r="K54" s="20" t="s">
        <v>19</v>
      </c>
      <c r="L54" s="21">
        <v>31</v>
      </c>
      <c r="M54" s="37">
        <v>450</v>
      </c>
      <c r="N54" s="19">
        <f t="shared" si="6"/>
        <v>3150</v>
      </c>
      <c r="O54" s="19">
        <f t="shared" si="8"/>
        <v>13950</v>
      </c>
      <c r="P54" s="10"/>
    </row>
    <row r="55" spans="3:16" x14ac:dyDescent="0.2">
      <c r="C55" s="18" t="s">
        <v>20</v>
      </c>
      <c r="D55" s="19">
        <v>30</v>
      </c>
      <c r="E55" s="32">
        <v>350</v>
      </c>
      <c r="F55" s="19">
        <f t="shared" si="5"/>
        <v>2450</v>
      </c>
      <c r="G55" s="19">
        <f t="shared" si="7"/>
        <v>10500</v>
      </c>
      <c r="H55" s="10"/>
      <c r="K55" s="18" t="s">
        <v>20</v>
      </c>
      <c r="L55" s="19">
        <v>30</v>
      </c>
      <c r="M55" s="32">
        <v>350</v>
      </c>
      <c r="N55" s="19">
        <f t="shared" si="6"/>
        <v>2450</v>
      </c>
      <c r="O55" s="19">
        <f t="shared" si="8"/>
        <v>10500</v>
      </c>
      <c r="P55" s="10"/>
    </row>
    <row r="56" spans="3:16" x14ac:dyDescent="0.2">
      <c r="C56" s="18" t="s">
        <v>21</v>
      </c>
      <c r="D56" s="19">
        <v>31</v>
      </c>
      <c r="E56" s="32">
        <v>300</v>
      </c>
      <c r="F56" s="19">
        <f t="shared" si="5"/>
        <v>2100</v>
      </c>
      <c r="G56" s="19">
        <f t="shared" si="7"/>
        <v>9300</v>
      </c>
      <c r="H56" s="10"/>
      <c r="K56" s="18" t="s">
        <v>21</v>
      </c>
      <c r="L56" s="19">
        <v>31</v>
      </c>
      <c r="M56" s="32">
        <v>300</v>
      </c>
      <c r="N56" s="19">
        <f t="shared" si="6"/>
        <v>2100</v>
      </c>
      <c r="O56" s="19">
        <f t="shared" si="8"/>
        <v>9300</v>
      </c>
      <c r="P56" s="10"/>
    </row>
    <row r="57" spans="3:16" x14ac:dyDescent="0.2">
      <c r="C57" s="9"/>
      <c r="D57" s="5">
        <v>365</v>
      </c>
      <c r="E57" s="9"/>
      <c r="F57" s="9"/>
      <c r="G57" s="29">
        <f>SUM(G45:G56)</f>
        <v>163050</v>
      </c>
      <c r="H57" s="5"/>
      <c r="K57" s="9"/>
      <c r="L57" s="5">
        <v>365</v>
      </c>
      <c r="M57" s="9"/>
      <c r="N57" s="9"/>
      <c r="O57" s="29">
        <f>SUM(O45:O56)</f>
        <v>163050</v>
      </c>
      <c r="P57" s="5"/>
    </row>
    <row r="58" spans="3:16" x14ac:dyDescent="0.2">
      <c r="C58" s="4" t="s">
        <v>22</v>
      </c>
      <c r="D58" s="48" t="s">
        <v>23</v>
      </c>
      <c r="E58" s="11">
        <v>80</v>
      </c>
      <c r="F58" s="10">
        <f>E58*0.01</f>
        <v>0.8</v>
      </c>
      <c r="G58" s="29">
        <f>G57*F58</f>
        <v>130440</v>
      </c>
      <c r="H58" s="5"/>
      <c r="K58" s="4" t="s">
        <v>22</v>
      </c>
      <c r="L58" s="48" t="s">
        <v>23</v>
      </c>
      <c r="M58" s="11">
        <f>E58</f>
        <v>80</v>
      </c>
      <c r="N58" s="10">
        <f>M58*0.01</f>
        <v>0.8</v>
      </c>
      <c r="O58" s="29">
        <f>O57*N58</f>
        <v>130440</v>
      </c>
      <c r="P58" s="5"/>
    </row>
    <row r="59" spans="3:16" x14ac:dyDescent="0.2">
      <c r="C59" s="89" t="s">
        <v>24</v>
      </c>
      <c r="D59" s="89"/>
      <c r="E59" s="11">
        <v>20</v>
      </c>
      <c r="F59" s="10">
        <f>E59*0.01</f>
        <v>0.2</v>
      </c>
      <c r="G59" s="19">
        <f>G58*F59</f>
        <v>26088</v>
      </c>
      <c r="H59" s="10"/>
      <c r="K59" s="89" t="s">
        <v>24</v>
      </c>
      <c r="L59" s="89"/>
      <c r="M59" s="11">
        <f t="shared" ref="M59:M62" si="9">E59</f>
        <v>20</v>
      </c>
      <c r="N59" s="10">
        <f>M59*0.01</f>
        <v>0.2</v>
      </c>
      <c r="O59" s="19">
        <f>O58*N59</f>
        <v>26088</v>
      </c>
      <c r="P59" s="10"/>
    </row>
    <row r="60" spans="3:16" x14ac:dyDescent="0.2">
      <c r="C60" s="48" t="s">
        <v>25</v>
      </c>
      <c r="D60" s="9" t="s">
        <v>26</v>
      </c>
      <c r="E60" s="9">
        <v>300</v>
      </c>
      <c r="F60" s="9">
        <v>12</v>
      </c>
      <c r="G60" s="19">
        <f>E60*F60</f>
        <v>3600</v>
      </c>
      <c r="H60" s="10"/>
      <c r="K60" s="48" t="s">
        <v>25</v>
      </c>
      <c r="L60" s="9" t="s">
        <v>26</v>
      </c>
      <c r="M60" s="11">
        <f t="shared" si="9"/>
        <v>300</v>
      </c>
      <c r="N60" s="9">
        <v>12</v>
      </c>
      <c r="O60" s="19">
        <f>M60*N60</f>
        <v>3600</v>
      </c>
      <c r="P60" s="10"/>
    </row>
    <row r="61" spans="3:16" x14ac:dyDescent="0.2">
      <c r="C61" s="48" t="s">
        <v>27</v>
      </c>
      <c r="D61" s="9"/>
      <c r="E61" s="9"/>
      <c r="F61" s="9"/>
      <c r="G61" s="19">
        <v>1200</v>
      </c>
      <c r="H61" s="10"/>
      <c r="K61" s="48" t="s">
        <v>27</v>
      </c>
      <c r="L61" s="9"/>
      <c r="M61" s="11">
        <f t="shared" si="9"/>
        <v>0</v>
      </c>
      <c r="N61" s="9"/>
      <c r="O61" s="19">
        <f>G61</f>
        <v>1200</v>
      </c>
      <c r="P61" s="10"/>
    </row>
    <row r="62" spans="3:16" x14ac:dyDescent="0.2">
      <c r="C62" s="48" t="s">
        <v>46</v>
      </c>
      <c r="D62" s="9"/>
      <c r="E62" s="9">
        <v>200</v>
      </c>
      <c r="F62" s="9">
        <v>12</v>
      </c>
      <c r="G62" s="19">
        <f>E62*F62</f>
        <v>2400</v>
      </c>
      <c r="H62" s="10"/>
      <c r="K62" s="48" t="s">
        <v>46</v>
      </c>
      <c r="L62" s="9"/>
      <c r="M62" s="11">
        <f t="shared" si="9"/>
        <v>200</v>
      </c>
      <c r="N62" s="9">
        <v>12</v>
      </c>
      <c r="O62" s="19">
        <f>M62*N62</f>
        <v>2400</v>
      </c>
      <c r="P62" s="10"/>
    </row>
    <row r="63" spans="3:16" x14ac:dyDescent="0.2">
      <c r="C63" s="9" t="s">
        <v>28</v>
      </c>
      <c r="D63" s="9"/>
      <c r="E63" s="9"/>
      <c r="F63" s="9"/>
      <c r="G63" s="29">
        <f>SUM(G59:G62)</f>
        <v>33288</v>
      </c>
      <c r="H63" s="5"/>
      <c r="K63" s="9" t="s">
        <v>28</v>
      </c>
      <c r="L63" s="9"/>
      <c r="M63" s="9"/>
      <c r="N63" s="9"/>
      <c r="O63" s="29">
        <f>SUM(O59:O62)</f>
        <v>33288</v>
      </c>
      <c r="P63" s="5"/>
    </row>
    <row r="64" spans="3:16" ht="17" thickBot="1" x14ac:dyDescent="0.25">
      <c r="C64" s="4" t="s">
        <v>29</v>
      </c>
      <c r="D64" s="9"/>
      <c r="E64" s="9"/>
      <c r="F64" s="9"/>
      <c r="G64" s="31">
        <f>G58-G63</f>
        <v>97152</v>
      </c>
      <c r="H64" s="5"/>
      <c r="K64" s="4" t="s">
        <v>29</v>
      </c>
      <c r="L64" s="9"/>
      <c r="M64" s="9"/>
      <c r="N64" s="9"/>
      <c r="O64" s="31">
        <f>O58-O63</f>
        <v>97152</v>
      </c>
      <c r="P64" s="5"/>
    </row>
    <row r="65" spans="3:16" ht="17" thickBot="1" x14ac:dyDescent="0.25">
      <c r="C65" s="87" t="s">
        <v>35</v>
      </c>
      <c r="D65" s="87"/>
      <c r="E65" s="87"/>
      <c r="F65" s="88"/>
      <c r="G65" s="33">
        <f>G64*100/H42</f>
        <v>14.444246208742195</v>
      </c>
      <c r="H65" s="5"/>
      <c r="K65" s="87" t="s">
        <v>35</v>
      </c>
      <c r="L65" s="87"/>
      <c r="M65" s="87"/>
      <c r="N65" s="88"/>
      <c r="O65" s="33">
        <f>O64*100/P42</f>
        <v>30.493408662900187</v>
      </c>
      <c r="P65" s="5"/>
    </row>
    <row r="66" spans="3:16" x14ac:dyDescent="0.2">
      <c r="C66" s="48" t="s">
        <v>27</v>
      </c>
      <c r="D66" s="9"/>
      <c r="E66" s="9">
        <v>24</v>
      </c>
      <c r="F66" s="10">
        <v>0.24</v>
      </c>
      <c r="G66" s="32">
        <f>G64*F66</f>
        <v>23316.48</v>
      </c>
      <c r="H66" s="10"/>
      <c r="K66" s="48" t="s">
        <v>27</v>
      </c>
      <c r="L66" s="9"/>
      <c r="M66" s="9">
        <v>24</v>
      </c>
      <c r="N66" s="10">
        <v>0.24</v>
      </c>
      <c r="O66" s="32">
        <f>O64*N66</f>
        <v>23316.48</v>
      </c>
      <c r="P66" s="10"/>
    </row>
    <row r="67" spans="3:16" ht="17" thickBot="1" x14ac:dyDescent="0.25">
      <c r="C67" s="4" t="s">
        <v>30</v>
      </c>
      <c r="D67" s="9"/>
      <c r="E67" s="9"/>
      <c r="F67" s="9"/>
      <c r="G67" s="31">
        <f>G64-G66</f>
        <v>73835.520000000004</v>
      </c>
      <c r="H67" s="5"/>
      <c r="K67" s="4" t="s">
        <v>30</v>
      </c>
      <c r="L67" s="9"/>
      <c r="M67" s="9"/>
      <c r="N67" s="9"/>
      <c r="O67" s="31">
        <f>O64-O66</f>
        <v>73835.520000000004</v>
      </c>
      <c r="P67" s="5"/>
    </row>
    <row r="68" spans="3:16" ht="17" thickBot="1" x14ac:dyDescent="0.25">
      <c r="C68" s="12" t="s">
        <v>38</v>
      </c>
      <c r="D68" s="12"/>
      <c r="E68" s="12"/>
      <c r="F68" s="9"/>
      <c r="G68" s="35">
        <f>G67*100/H42</f>
        <v>10.977627118644067</v>
      </c>
      <c r="H68" s="1"/>
      <c r="K68" s="12" t="s">
        <v>38</v>
      </c>
      <c r="L68" s="12"/>
      <c r="M68" s="12"/>
      <c r="N68" s="9"/>
      <c r="O68" s="35">
        <f>O67*100/P42</f>
        <v>23.174990583804142</v>
      </c>
      <c r="P68" s="1"/>
    </row>
    <row r="69" spans="3:16" x14ac:dyDescent="0.2">
      <c r="G69" s="109"/>
      <c r="H69" s="1"/>
      <c r="O69" s="34"/>
      <c r="P69" s="1"/>
    </row>
    <row r="70" spans="3:16" ht="68" x14ac:dyDescent="0.2">
      <c r="C70" s="12"/>
      <c r="D70" s="12"/>
      <c r="E70" s="9"/>
      <c r="F70" s="13"/>
      <c r="G70" s="110"/>
      <c r="H70" s="49"/>
      <c r="K70" s="12" t="s">
        <v>31</v>
      </c>
      <c r="L70" s="12"/>
      <c r="M70" s="9" t="s">
        <v>39</v>
      </c>
      <c r="N70" s="13">
        <v>3.2000000000000001E-2</v>
      </c>
      <c r="O70" s="30">
        <f>1900*12</f>
        <v>22800</v>
      </c>
      <c r="P70" s="49" t="s">
        <v>50</v>
      </c>
    </row>
    <row r="71" spans="3:16" ht="17" thickBot="1" x14ac:dyDescent="0.25">
      <c r="C71" s="90"/>
      <c r="D71" s="90"/>
      <c r="E71" s="90"/>
      <c r="F71" s="107"/>
      <c r="G71" s="111"/>
      <c r="H71" s="1"/>
      <c r="K71" s="90" t="s">
        <v>36</v>
      </c>
      <c r="L71" s="90"/>
      <c r="M71" s="90"/>
      <c r="N71" s="91"/>
      <c r="O71" s="36">
        <f>O67-O70</f>
        <v>51035.520000000004</v>
      </c>
      <c r="P71" s="1"/>
    </row>
    <row r="72" spans="3:16" ht="38" customHeight="1" thickBot="1" x14ac:dyDescent="0.25">
      <c r="C72" s="87"/>
      <c r="D72" s="87"/>
      <c r="E72" s="87"/>
      <c r="F72" s="108"/>
      <c r="G72" s="109"/>
      <c r="H72" s="1"/>
      <c r="K72" s="87" t="s">
        <v>37</v>
      </c>
      <c r="L72" s="87"/>
      <c r="M72" s="87"/>
      <c r="N72" s="88"/>
      <c r="O72" s="35">
        <f>O71*100/P42</f>
        <v>16.018681732580038</v>
      </c>
      <c r="P72" s="1" t="s">
        <v>32</v>
      </c>
    </row>
    <row r="75" spans="3:16" ht="21" x14ac:dyDescent="0.25">
      <c r="C75" s="1"/>
      <c r="D75" s="86">
        <v>730000</v>
      </c>
      <c r="E75" s="3"/>
      <c r="F75" s="1"/>
      <c r="G75" s="25"/>
      <c r="H75" s="1" t="s">
        <v>0</v>
      </c>
      <c r="K75" s="1"/>
      <c r="L75" s="1">
        <f>D75</f>
        <v>730000</v>
      </c>
      <c r="M75" s="3"/>
      <c r="N75" s="1"/>
      <c r="O75" s="25"/>
      <c r="P75" s="1" t="s">
        <v>0</v>
      </c>
    </row>
    <row r="76" spans="3:16" x14ac:dyDescent="0.2">
      <c r="C76" s="1" t="s">
        <v>40</v>
      </c>
      <c r="D76" s="1" t="s">
        <v>1</v>
      </c>
      <c r="E76" s="1" t="s">
        <v>33</v>
      </c>
      <c r="F76" s="39" t="s">
        <v>45</v>
      </c>
      <c r="G76" s="1" t="s">
        <v>2</v>
      </c>
      <c r="H76" s="2" t="s">
        <v>41</v>
      </c>
      <c r="K76" s="1" t="s">
        <v>40</v>
      </c>
      <c r="L76" s="1" t="s">
        <v>1</v>
      </c>
      <c r="M76" s="1" t="s">
        <v>33</v>
      </c>
      <c r="N76" s="39" t="s">
        <v>42</v>
      </c>
      <c r="O76" s="1" t="s">
        <v>2</v>
      </c>
      <c r="P76" s="2" t="s">
        <v>41</v>
      </c>
    </row>
    <row r="77" spans="3:16" ht="17" thickBot="1" x14ac:dyDescent="0.25">
      <c r="C77" s="1" t="s">
        <v>43</v>
      </c>
      <c r="D77" s="3">
        <f>D75</f>
        <v>730000</v>
      </c>
      <c r="E77" s="2">
        <v>0.14000000000000001</v>
      </c>
      <c r="F77" s="3">
        <f>D77*E77</f>
        <v>102200.00000000001</v>
      </c>
      <c r="G77" s="3">
        <f>D77*100%</f>
        <v>730000</v>
      </c>
      <c r="H77" s="1"/>
      <c r="K77" s="1" t="s">
        <v>43</v>
      </c>
      <c r="L77" s="3">
        <f>D75</f>
        <v>730000</v>
      </c>
      <c r="M77" s="2">
        <v>0.15</v>
      </c>
      <c r="N77" s="3">
        <f>L77*M77</f>
        <v>109500</v>
      </c>
      <c r="O77" s="3">
        <f>L77*40%</f>
        <v>292000</v>
      </c>
      <c r="P77" s="1"/>
    </row>
    <row r="78" spans="3:16" ht="20" thickBot="1" x14ac:dyDescent="0.3">
      <c r="C78" s="92" t="s">
        <v>3</v>
      </c>
      <c r="D78" s="93"/>
      <c r="E78" s="93"/>
      <c r="F78" s="94"/>
      <c r="G78" s="28">
        <f>D75+F77</f>
        <v>832200</v>
      </c>
      <c r="H78" s="26">
        <f>G77+F77+E75</f>
        <v>832200</v>
      </c>
      <c r="I78" s="24" t="s">
        <v>44</v>
      </c>
      <c r="K78" s="92" t="s">
        <v>3</v>
      </c>
      <c r="L78" s="93"/>
      <c r="M78" s="93"/>
      <c r="N78" s="94"/>
      <c r="O78" s="28">
        <f>L75+N77</f>
        <v>839500</v>
      </c>
      <c r="P78" s="26">
        <f>O77+N77+M75</f>
        <v>401500</v>
      </c>
    </row>
    <row r="79" spans="3:16" ht="17" thickBot="1" x14ac:dyDescent="0.25">
      <c r="C79" s="6"/>
      <c r="D79" s="7"/>
      <c r="E79" s="95" t="s">
        <v>4</v>
      </c>
      <c r="F79" s="96"/>
      <c r="G79" s="97"/>
      <c r="H79" s="8"/>
      <c r="K79" s="6"/>
      <c r="L79" s="7"/>
      <c r="M79" s="95" t="s">
        <v>4</v>
      </c>
      <c r="N79" s="96"/>
      <c r="O79" s="97"/>
      <c r="P79" s="8"/>
    </row>
    <row r="80" spans="3:16" x14ac:dyDescent="0.2">
      <c r="C80" s="14" t="s">
        <v>5</v>
      </c>
      <c r="D80" s="15" t="s">
        <v>6</v>
      </c>
      <c r="E80" s="16" t="s">
        <v>7</v>
      </c>
      <c r="F80" s="15" t="s">
        <v>8</v>
      </c>
      <c r="G80" s="17" t="s">
        <v>9</v>
      </c>
      <c r="H80" s="8"/>
      <c r="K80" s="14" t="s">
        <v>5</v>
      </c>
      <c r="L80" s="15" t="s">
        <v>6</v>
      </c>
      <c r="M80" s="16" t="s">
        <v>7</v>
      </c>
      <c r="N80" s="15" t="s">
        <v>8</v>
      </c>
      <c r="O80" s="17" t="s">
        <v>9</v>
      </c>
      <c r="P80" s="8"/>
    </row>
    <row r="81" spans="3:16" x14ac:dyDescent="0.2">
      <c r="C81" s="18" t="s">
        <v>10</v>
      </c>
      <c r="D81" s="19">
        <v>31</v>
      </c>
      <c r="E81" s="19">
        <v>350</v>
      </c>
      <c r="F81" s="19">
        <f t="shared" ref="F81:F92" si="10">E81*7</f>
        <v>2450</v>
      </c>
      <c r="G81" s="19">
        <f>D81*E81</f>
        <v>10850</v>
      </c>
      <c r="H81" s="10"/>
      <c r="K81" s="18" t="s">
        <v>10</v>
      </c>
      <c r="L81" s="19">
        <v>31</v>
      </c>
      <c r="M81" s="19">
        <v>350</v>
      </c>
      <c r="N81" s="19">
        <f t="shared" ref="N81:N92" si="11">M81*7</f>
        <v>2450</v>
      </c>
      <c r="O81" s="19">
        <f>L81*M81</f>
        <v>10850</v>
      </c>
      <c r="P81" s="10"/>
    </row>
    <row r="82" spans="3:16" x14ac:dyDescent="0.2">
      <c r="C82" s="18" t="s">
        <v>11</v>
      </c>
      <c r="D82" s="19">
        <v>28</v>
      </c>
      <c r="E82" s="32">
        <v>350</v>
      </c>
      <c r="F82" s="19">
        <f t="shared" si="10"/>
        <v>2450</v>
      </c>
      <c r="G82" s="19">
        <f t="shared" ref="G82:G92" si="12">D82*E82</f>
        <v>9800</v>
      </c>
      <c r="H82" s="10"/>
      <c r="K82" s="18" t="s">
        <v>11</v>
      </c>
      <c r="L82" s="19">
        <v>28</v>
      </c>
      <c r="M82" s="32">
        <v>350</v>
      </c>
      <c r="N82" s="19">
        <f t="shared" si="11"/>
        <v>2450</v>
      </c>
      <c r="O82" s="19">
        <f t="shared" ref="O82:O92" si="13">L82*M82</f>
        <v>9800</v>
      </c>
      <c r="P82" s="10"/>
    </row>
    <row r="83" spans="3:16" x14ac:dyDescent="0.2">
      <c r="C83" s="18" t="s">
        <v>12</v>
      </c>
      <c r="D83" s="19">
        <v>31</v>
      </c>
      <c r="E83" s="32">
        <v>400</v>
      </c>
      <c r="F83" s="19">
        <f t="shared" si="10"/>
        <v>2800</v>
      </c>
      <c r="G83" s="19">
        <f t="shared" si="12"/>
        <v>12400</v>
      </c>
      <c r="H83" s="10"/>
      <c r="K83" s="18" t="s">
        <v>12</v>
      </c>
      <c r="L83" s="19">
        <v>31</v>
      </c>
      <c r="M83" s="32">
        <v>400</v>
      </c>
      <c r="N83" s="19">
        <f t="shared" si="11"/>
        <v>2800</v>
      </c>
      <c r="O83" s="19">
        <f t="shared" si="13"/>
        <v>12400</v>
      </c>
      <c r="P83" s="10"/>
    </row>
    <row r="84" spans="3:16" x14ac:dyDescent="0.2">
      <c r="C84" s="20" t="s">
        <v>13</v>
      </c>
      <c r="D84" s="21">
        <v>30</v>
      </c>
      <c r="E84" s="37">
        <v>500</v>
      </c>
      <c r="F84" s="19">
        <f t="shared" si="10"/>
        <v>3500</v>
      </c>
      <c r="G84" s="19">
        <f t="shared" si="12"/>
        <v>15000</v>
      </c>
      <c r="H84" s="10"/>
      <c r="K84" s="20" t="s">
        <v>13</v>
      </c>
      <c r="L84" s="21">
        <v>30</v>
      </c>
      <c r="M84" s="37">
        <v>500</v>
      </c>
      <c r="N84" s="19">
        <f t="shared" si="11"/>
        <v>3500</v>
      </c>
      <c r="O84" s="19">
        <f t="shared" si="13"/>
        <v>15000</v>
      </c>
      <c r="P84" s="10"/>
    </row>
    <row r="85" spans="3:16" x14ac:dyDescent="0.2">
      <c r="C85" s="20" t="s">
        <v>14</v>
      </c>
      <c r="D85" s="21">
        <v>31</v>
      </c>
      <c r="E85" s="37">
        <v>600</v>
      </c>
      <c r="F85" s="19">
        <f t="shared" si="10"/>
        <v>4200</v>
      </c>
      <c r="G85" s="19">
        <f t="shared" si="12"/>
        <v>18600</v>
      </c>
      <c r="H85" s="10"/>
      <c r="K85" s="20" t="s">
        <v>14</v>
      </c>
      <c r="L85" s="21">
        <v>31</v>
      </c>
      <c r="M85" s="37">
        <v>600</v>
      </c>
      <c r="N85" s="19">
        <f t="shared" si="11"/>
        <v>4200</v>
      </c>
      <c r="O85" s="19">
        <f t="shared" si="13"/>
        <v>18600</v>
      </c>
      <c r="P85" s="10"/>
    </row>
    <row r="86" spans="3:16" x14ac:dyDescent="0.2">
      <c r="C86" s="22" t="s">
        <v>15</v>
      </c>
      <c r="D86" s="23">
        <v>30</v>
      </c>
      <c r="E86" s="38">
        <v>650</v>
      </c>
      <c r="F86" s="19">
        <f t="shared" si="10"/>
        <v>4550</v>
      </c>
      <c r="G86" s="19">
        <f t="shared" si="12"/>
        <v>19500</v>
      </c>
      <c r="H86" s="10"/>
      <c r="K86" s="22" t="s">
        <v>15</v>
      </c>
      <c r="L86" s="23">
        <v>30</v>
      </c>
      <c r="M86" s="38">
        <v>650</v>
      </c>
      <c r="N86" s="19">
        <f t="shared" si="11"/>
        <v>4550</v>
      </c>
      <c r="O86" s="19">
        <f t="shared" si="13"/>
        <v>19500</v>
      </c>
      <c r="P86" s="10"/>
    </row>
    <row r="87" spans="3:16" x14ac:dyDescent="0.2">
      <c r="C87" s="22" t="s">
        <v>16</v>
      </c>
      <c r="D87" s="23">
        <v>31</v>
      </c>
      <c r="E87" s="38">
        <v>750</v>
      </c>
      <c r="F87" s="19">
        <f t="shared" si="10"/>
        <v>5250</v>
      </c>
      <c r="G87" s="19">
        <f t="shared" si="12"/>
        <v>23250</v>
      </c>
      <c r="H87" s="10"/>
      <c r="K87" s="22" t="s">
        <v>16</v>
      </c>
      <c r="L87" s="23">
        <v>31</v>
      </c>
      <c r="M87" s="38">
        <v>750</v>
      </c>
      <c r="N87" s="19">
        <f t="shared" si="11"/>
        <v>5250</v>
      </c>
      <c r="O87" s="19">
        <f t="shared" si="13"/>
        <v>23250</v>
      </c>
      <c r="P87" s="10"/>
    </row>
    <row r="88" spans="3:16" x14ac:dyDescent="0.2">
      <c r="C88" s="22" t="s">
        <v>17</v>
      </c>
      <c r="D88" s="23">
        <v>31</v>
      </c>
      <c r="E88" s="38">
        <v>800</v>
      </c>
      <c r="F88" s="19">
        <f t="shared" si="10"/>
        <v>5600</v>
      </c>
      <c r="G88" s="19">
        <f t="shared" si="12"/>
        <v>24800</v>
      </c>
      <c r="H88" s="10"/>
      <c r="K88" s="22" t="s">
        <v>17</v>
      </c>
      <c r="L88" s="23">
        <v>31</v>
      </c>
      <c r="M88" s="38">
        <v>800</v>
      </c>
      <c r="N88" s="19">
        <f t="shared" si="11"/>
        <v>5600</v>
      </c>
      <c r="O88" s="19">
        <f t="shared" si="13"/>
        <v>24800</v>
      </c>
      <c r="P88" s="10"/>
    </row>
    <row r="89" spans="3:16" x14ac:dyDescent="0.2">
      <c r="C89" s="20" t="s">
        <v>18</v>
      </c>
      <c r="D89" s="21">
        <v>30</v>
      </c>
      <c r="E89" s="37">
        <v>600</v>
      </c>
      <c r="F89" s="19">
        <f t="shared" si="10"/>
        <v>4200</v>
      </c>
      <c r="G89" s="19">
        <f t="shared" si="12"/>
        <v>18000</v>
      </c>
      <c r="H89" s="10"/>
      <c r="K89" s="20" t="s">
        <v>18</v>
      </c>
      <c r="L89" s="21">
        <v>30</v>
      </c>
      <c r="M89" s="37">
        <v>600</v>
      </c>
      <c r="N89" s="19">
        <f t="shared" si="11"/>
        <v>4200</v>
      </c>
      <c r="O89" s="19">
        <f t="shared" si="13"/>
        <v>18000</v>
      </c>
      <c r="P89" s="10"/>
    </row>
    <row r="90" spans="3:16" x14ac:dyDescent="0.2">
      <c r="C90" s="20" t="s">
        <v>19</v>
      </c>
      <c r="D90" s="21">
        <v>31</v>
      </c>
      <c r="E90" s="37">
        <v>500</v>
      </c>
      <c r="F90" s="19">
        <f t="shared" si="10"/>
        <v>3500</v>
      </c>
      <c r="G90" s="19">
        <f t="shared" si="12"/>
        <v>15500</v>
      </c>
      <c r="H90" s="10"/>
      <c r="K90" s="20" t="s">
        <v>19</v>
      </c>
      <c r="L90" s="21">
        <v>31</v>
      </c>
      <c r="M90" s="37">
        <v>500</v>
      </c>
      <c r="N90" s="19">
        <f t="shared" si="11"/>
        <v>3500</v>
      </c>
      <c r="O90" s="19">
        <f t="shared" si="13"/>
        <v>15500</v>
      </c>
      <c r="P90" s="10"/>
    </row>
    <row r="91" spans="3:16" x14ac:dyDescent="0.2">
      <c r="C91" s="18" t="s">
        <v>20</v>
      </c>
      <c r="D91" s="19">
        <v>30</v>
      </c>
      <c r="E91" s="32">
        <v>400</v>
      </c>
      <c r="F91" s="19">
        <f t="shared" si="10"/>
        <v>2800</v>
      </c>
      <c r="G91" s="19">
        <f t="shared" si="12"/>
        <v>12000</v>
      </c>
      <c r="H91" s="10"/>
      <c r="K91" s="18" t="s">
        <v>20</v>
      </c>
      <c r="L91" s="19">
        <v>30</v>
      </c>
      <c r="M91" s="32">
        <v>400</v>
      </c>
      <c r="N91" s="19">
        <f t="shared" si="11"/>
        <v>2800</v>
      </c>
      <c r="O91" s="19">
        <f t="shared" si="13"/>
        <v>12000</v>
      </c>
      <c r="P91" s="10"/>
    </row>
    <row r="92" spans="3:16" x14ac:dyDescent="0.2">
      <c r="C92" s="18" t="s">
        <v>21</v>
      </c>
      <c r="D92" s="19">
        <v>31</v>
      </c>
      <c r="E92" s="32">
        <v>350</v>
      </c>
      <c r="F92" s="19">
        <f t="shared" si="10"/>
        <v>2450</v>
      </c>
      <c r="G92" s="19">
        <f t="shared" si="12"/>
        <v>10850</v>
      </c>
      <c r="H92" s="10"/>
      <c r="K92" s="18" t="s">
        <v>21</v>
      </c>
      <c r="L92" s="19">
        <v>31</v>
      </c>
      <c r="M92" s="32">
        <v>350</v>
      </c>
      <c r="N92" s="19">
        <f t="shared" si="11"/>
        <v>2450</v>
      </c>
      <c r="O92" s="19">
        <f t="shared" si="13"/>
        <v>10850</v>
      </c>
      <c r="P92" s="10"/>
    </row>
    <row r="93" spans="3:16" x14ac:dyDescent="0.2">
      <c r="C93" s="9"/>
      <c r="D93" s="5">
        <v>365</v>
      </c>
      <c r="E93" s="9"/>
      <c r="F93" s="9"/>
      <c r="G93" s="29">
        <f>SUM(G81:G92)</f>
        <v>190550</v>
      </c>
      <c r="H93" s="5"/>
      <c r="K93" s="9"/>
      <c r="L93" s="5">
        <v>365</v>
      </c>
      <c r="M93" s="9"/>
      <c r="N93" s="9"/>
      <c r="O93" s="29">
        <f>SUM(O81:O92)</f>
        <v>190550</v>
      </c>
      <c r="P93" s="5"/>
    </row>
    <row r="94" spans="3:16" x14ac:dyDescent="0.2">
      <c r="C94" s="4" t="s">
        <v>22</v>
      </c>
      <c r="D94" s="48" t="s">
        <v>23</v>
      </c>
      <c r="E94" s="11">
        <v>80</v>
      </c>
      <c r="F94" s="10">
        <f>E94*0.01</f>
        <v>0.8</v>
      </c>
      <c r="G94" s="29">
        <f>G93*F94</f>
        <v>152440</v>
      </c>
      <c r="H94" s="5"/>
      <c r="K94" s="4" t="s">
        <v>22</v>
      </c>
      <c r="L94" s="48" t="s">
        <v>23</v>
      </c>
      <c r="M94" s="11">
        <f>E94</f>
        <v>80</v>
      </c>
      <c r="N94" s="10">
        <f>M94*0.01</f>
        <v>0.8</v>
      </c>
      <c r="O94" s="29">
        <f>O93*N94</f>
        <v>152440</v>
      </c>
      <c r="P94" s="5"/>
    </row>
    <row r="95" spans="3:16" x14ac:dyDescent="0.2">
      <c r="C95" s="89" t="s">
        <v>24</v>
      </c>
      <c r="D95" s="89"/>
      <c r="E95" s="11">
        <v>20</v>
      </c>
      <c r="F95" s="10">
        <f>E95*0.01</f>
        <v>0.2</v>
      </c>
      <c r="G95" s="19">
        <f>G94*F95</f>
        <v>30488</v>
      </c>
      <c r="H95" s="10"/>
      <c r="K95" s="89" t="s">
        <v>24</v>
      </c>
      <c r="L95" s="89"/>
      <c r="M95" s="11">
        <f t="shared" ref="M95:M98" si="14">E95</f>
        <v>20</v>
      </c>
      <c r="N95" s="10">
        <f>M95*0.01</f>
        <v>0.2</v>
      </c>
      <c r="O95" s="19">
        <f>O94*N95</f>
        <v>30488</v>
      </c>
      <c r="P95" s="10"/>
    </row>
    <row r="96" spans="3:16" x14ac:dyDescent="0.2">
      <c r="C96" s="48" t="s">
        <v>25</v>
      </c>
      <c r="D96" s="9" t="s">
        <v>26</v>
      </c>
      <c r="E96" s="9">
        <v>300</v>
      </c>
      <c r="F96" s="9">
        <v>12</v>
      </c>
      <c r="G96" s="19">
        <f>E96*F96</f>
        <v>3600</v>
      </c>
      <c r="H96" s="10"/>
      <c r="K96" s="48" t="s">
        <v>25</v>
      </c>
      <c r="L96" s="9" t="s">
        <v>26</v>
      </c>
      <c r="M96" s="11">
        <f t="shared" si="14"/>
        <v>300</v>
      </c>
      <c r="N96" s="9">
        <v>12</v>
      </c>
      <c r="O96" s="19">
        <f>M96*N96</f>
        <v>3600</v>
      </c>
      <c r="P96" s="10"/>
    </row>
    <row r="97" spans="3:16" x14ac:dyDescent="0.2">
      <c r="C97" s="48" t="s">
        <v>27</v>
      </c>
      <c r="D97" s="9"/>
      <c r="E97" s="9"/>
      <c r="F97" s="9"/>
      <c r="G97" s="19">
        <v>1500</v>
      </c>
      <c r="H97" s="10"/>
      <c r="K97" s="48" t="s">
        <v>27</v>
      </c>
      <c r="L97" s="9"/>
      <c r="M97" s="11">
        <f t="shared" si="14"/>
        <v>0</v>
      </c>
      <c r="N97" s="9"/>
      <c r="O97" s="19">
        <f>G97</f>
        <v>1500</v>
      </c>
      <c r="P97" s="10"/>
    </row>
    <row r="98" spans="3:16" x14ac:dyDescent="0.2">
      <c r="C98" s="48" t="s">
        <v>46</v>
      </c>
      <c r="D98" s="9"/>
      <c r="E98" s="9">
        <v>200</v>
      </c>
      <c r="F98" s="9">
        <v>12</v>
      </c>
      <c r="G98" s="19">
        <f>E98*F98</f>
        <v>2400</v>
      </c>
      <c r="H98" s="10"/>
      <c r="K98" s="48" t="s">
        <v>46</v>
      </c>
      <c r="L98" s="9"/>
      <c r="M98" s="11">
        <f t="shared" si="14"/>
        <v>200</v>
      </c>
      <c r="N98" s="9">
        <v>12</v>
      </c>
      <c r="O98" s="19">
        <f>M98*N98</f>
        <v>2400</v>
      </c>
      <c r="P98" s="10"/>
    </row>
    <row r="99" spans="3:16" x14ac:dyDescent="0.2">
      <c r="C99" s="9" t="s">
        <v>28</v>
      </c>
      <c r="D99" s="9"/>
      <c r="E99" s="9"/>
      <c r="F99" s="9"/>
      <c r="G99" s="29">
        <f>SUM(G95:G98)</f>
        <v>37988</v>
      </c>
      <c r="H99" s="5"/>
      <c r="K99" s="9" t="s">
        <v>28</v>
      </c>
      <c r="L99" s="9"/>
      <c r="M99" s="9"/>
      <c r="N99" s="9"/>
      <c r="O99" s="29">
        <f>SUM(O95:O98)</f>
        <v>37988</v>
      </c>
      <c r="P99" s="5"/>
    </row>
    <row r="100" spans="3:16" ht="17" thickBot="1" x14ac:dyDescent="0.25">
      <c r="C100" s="4" t="s">
        <v>29</v>
      </c>
      <c r="D100" s="9"/>
      <c r="E100" s="9"/>
      <c r="F100" s="9"/>
      <c r="G100" s="31">
        <f>G94-G99</f>
        <v>114452</v>
      </c>
      <c r="H100" s="5"/>
      <c r="K100" s="4" t="s">
        <v>29</v>
      </c>
      <c r="L100" s="9"/>
      <c r="M100" s="9"/>
      <c r="N100" s="9"/>
      <c r="O100" s="31">
        <f>O94-O99</f>
        <v>114452</v>
      </c>
      <c r="P100" s="5"/>
    </row>
    <row r="101" spans="3:16" ht="17" thickBot="1" x14ac:dyDescent="0.25">
      <c r="C101" s="87" t="s">
        <v>35</v>
      </c>
      <c r="D101" s="87"/>
      <c r="E101" s="87"/>
      <c r="F101" s="88"/>
      <c r="G101" s="33">
        <f>G100*100/H78</f>
        <v>13.752944003845229</v>
      </c>
      <c r="H101" s="5"/>
      <c r="K101" s="87" t="s">
        <v>35</v>
      </c>
      <c r="L101" s="87"/>
      <c r="M101" s="87"/>
      <c r="N101" s="88"/>
      <c r="O101" s="33">
        <f>O100*100/P78</f>
        <v>28.506102117061022</v>
      </c>
      <c r="P101" s="5"/>
    </row>
    <row r="102" spans="3:16" x14ac:dyDescent="0.2">
      <c r="C102" s="48" t="s">
        <v>27</v>
      </c>
      <c r="D102" s="9"/>
      <c r="E102" s="9">
        <v>24</v>
      </c>
      <c r="F102" s="10">
        <v>0.24</v>
      </c>
      <c r="G102" s="32">
        <f>G100*F102</f>
        <v>27468.48</v>
      </c>
      <c r="H102" s="10"/>
      <c r="K102" s="48" t="s">
        <v>27</v>
      </c>
      <c r="L102" s="9"/>
      <c r="M102" s="9">
        <v>24</v>
      </c>
      <c r="N102" s="10">
        <v>0.24</v>
      </c>
      <c r="O102" s="32">
        <f>O100*N102</f>
        <v>27468.48</v>
      </c>
      <c r="P102" s="10"/>
    </row>
    <row r="103" spans="3:16" ht="17" thickBot="1" x14ac:dyDescent="0.25">
      <c r="C103" s="4" t="s">
        <v>30</v>
      </c>
      <c r="D103" s="9"/>
      <c r="E103" s="9"/>
      <c r="F103" s="9"/>
      <c r="G103" s="31">
        <f>G100-G102</f>
        <v>86983.52</v>
      </c>
      <c r="H103" s="5"/>
      <c r="K103" s="4" t="s">
        <v>30</v>
      </c>
      <c r="L103" s="9"/>
      <c r="M103" s="9"/>
      <c r="N103" s="9"/>
      <c r="O103" s="31">
        <f>O100-O102</f>
        <v>86983.52</v>
      </c>
      <c r="P103" s="5"/>
    </row>
    <row r="104" spans="3:16" ht="17" thickBot="1" x14ac:dyDescent="0.25">
      <c r="C104" s="12" t="s">
        <v>38</v>
      </c>
      <c r="D104" s="12"/>
      <c r="E104" s="12"/>
      <c r="F104" s="9"/>
      <c r="G104" s="35">
        <f>G103*100/H78</f>
        <v>10.452237442922375</v>
      </c>
      <c r="H104" s="1"/>
      <c r="K104" s="12" t="s">
        <v>38</v>
      </c>
      <c r="L104" s="12"/>
      <c r="M104" s="12"/>
      <c r="N104" s="9"/>
      <c r="O104" s="35">
        <f>O103*100/P78</f>
        <v>21.664637608966377</v>
      </c>
      <c r="P104" s="1"/>
    </row>
    <row r="105" spans="3:16" x14ac:dyDescent="0.2">
      <c r="G105" s="109"/>
      <c r="H105" s="1"/>
      <c r="O105" s="34"/>
      <c r="P105" s="1"/>
    </row>
    <row r="106" spans="3:16" ht="68" x14ac:dyDescent="0.2">
      <c r="C106" s="12"/>
      <c r="D106" s="12"/>
      <c r="E106" s="9"/>
      <c r="F106" s="13"/>
      <c r="G106" s="110"/>
      <c r="H106" s="49"/>
      <c r="K106" s="12" t="s">
        <v>31</v>
      </c>
      <c r="L106" s="12"/>
      <c r="M106" s="9" t="s">
        <v>39</v>
      </c>
      <c r="N106" s="13">
        <v>3.2000000000000001E-2</v>
      </c>
      <c r="O106" s="30">
        <f>2630*12</f>
        <v>31560</v>
      </c>
      <c r="P106" s="49" t="s">
        <v>50</v>
      </c>
    </row>
    <row r="107" spans="3:16" ht="17" thickBot="1" x14ac:dyDescent="0.25">
      <c r="C107" s="90"/>
      <c r="D107" s="90"/>
      <c r="E107" s="90"/>
      <c r="F107" s="107"/>
      <c r="G107" s="111"/>
      <c r="H107" s="1"/>
      <c r="K107" s="90" t="s">
        <v>36</v>
      </c>
      <c r="L107" s="90"/>
      <c r="M107" s="90"/>
      <c r="N107" s="91"/>
      <c r="O107" s="36">
        <f>O103-O106</f>
        <v>55423.520000000004</v>
      </c>
      <c r="P107" s="1"/>
    </row>
    <row r="108" spans="3:16" ht="43" customHeight="1" thickBot="1" x14ac:dyDescent="0.25">
      <c r="C108" s="87"/>
      <c r="D108" s="87"/>
      <c r="E108" s="87"/>
      <c r="F108" s="108"/>
      <c r="G108" s="109"/>
      <c r="H108" s="1"/>
      <c r="K108" s="87" t="s">
        <v>37</v>
      </c>
      <c r="L108" s="87"/>
      <c r="M108" s="87"/>
      <c r="N108" s="88"/>
      <c r="O108" s="35">
        <f>O107*100/P78</f>
        <v>13.804114570361145</v>
      </c>
      <c r="P108" s="1" t="s">
        <v>32</v>
      </c>
    </row>
  </sheetData>
  <mergeCells count="31">
    <mergeCell ref="K5:N5"/>
    <mergeCell ref="M6:O6"/>
    <mergeCell ref="K22:L22"/>
    <mergeCell ref="K28:N28"/>
    <mergeCell ref="K34:N34"/>
    <mergeCell ref="C35:F35"/>
    <mergeCell ref="C42:F42"/>
    <mergeCell ref="K42:N42"/>
    <mergeCell ref="E43:G43"/>
    <mergeCell ref="M43:O43"/>
    <mergeCell ref="K35:N35"/>
    <mergeCell ref="C59:D59"/>
    <mergeCell ref="K59:L59"/>
    <mergeCell ref="C65:F65"/>
    <mergeCell ref="K65:N65"/>
    <mergeCell ref="C71:F71"/>
    <mergeCell ref="K71:N71"/>
    <mergeCell ref="C72:F72"/>
    <mergeCell ref="K72:N72"/>
    <mergeCell ref="C78:F78"/>
    <mergeCell ref="K78:N78"/>
    <mergeCell ref="E79:G79"/>
    <mergeCell ref="M79:O79"/>
    <mergeCell ref="C108:F108"/>
    <mergeCell ref="K108:N108"/>
    <mergeCell ref="C95:D95"/>
    <mergeCell ref="K95:L95"/>
    <mergeCell ref="C101:F101"/>
    <mergeCell ref="K101:N101"/>
    <mergeCell ref="C107:F107"/>
    <mergeCell ref="K107:N10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Microsoft Office User</cp:lastModifiedBy>
  <dcterms:created xsi:type="dcterms:W3CDTF">2017-08-11T15:08:53Z</dcterms:created>
  <dcterms:modified xsi:type="dcterms:W3CDTF">2019-10-06T21:29:37Z</dcterms:modified>
</cp:coreProperties>
</file>